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G:\My Drive\ODEP\ODEP Submissions Process 2020\"/>
    </mc:Choice>
  </mc:AlternateContent>
  <xr:revisionPtr revIDLastSave="0" documentId="13_ncr:1_{76488625-C703-4BD8-BF65-7EDA90579603}" xr6:coauthVersionLast="45" xr6:coauthVersionMax="45" xr10:uidLastSave="{00000000-0000-0000-0000-000000000000}"/>
  <bookViews>
    <workbookView xWindow="23880" yWindow="-120" windowWidth="21840" windowHeight="13740" tabRatio="919" xr2:uid="{00000000-000D-0000-FFFF-FFFF00000000}"/>
  </bookViews>
  <sheets>
    <sheet name="Knee Prosthesis Fields" sheetId="10" r:id="rId1"/>
    <sheet name="Knee Clinical Data 1" sheetId="16" r:id="rId2"/>
    <sheet name="Rating System" sheetId="14" r:id="rId3"/>
    <sheet name="Basket guidance" sheetId="4" r:id="rId4"/>
    <sheet name="Post Market clinical follow-up" sheetId="11" r:id="rId5"/>
    <sheet name="Product codes" sheetId="12" r:id="rId6"/>
    <sheet name="UK Implanting Centres" sheetId="13" r:id="rId7"/>
    <sheet name="Guidance notes" sheetId="15" r:id="rId8"/>
  </sheets>
  <calcPr calcId="181029"/>
</workbook>
</file>

<file path=xl/calcChain.xml><?xml version="1.0" encoding="utf-8"?>
<calcChain xmlns="http://schemas.openxmlformats.org/spreadsheetml/2006/main">
  <c r="B71" i="16" l="1"/>
  <c r="M69" i="16"/>
  <c r="L69" i="16"/>
  <c r="K69" i="16"/>
  <c r="J69" i="16"/>
  <c r="I69" i="16"/>
  <c r="C60" i="16"/>
  <c r="C59" i="16"/>
  <c r="C58" i="16"/>
  <c r="C57" i="16"/>
  <c r="C56" i="16"/>
  <c r="C55" i="16"/>
  <c r="C54" i="16"/>
  <c r="C53" i="16"/>
  <c r="C52" i="16"/>
  <c r="C51" i="16"/>
  <c r="C44" i="16"/>
  <c r="B44" i="16"/>
  <c r="C43" i="16"/>
  <c r="C42" i="16"/>
  <c r="C40" i="16"/>
  <c r="C31" i="16"/>
  <c r="C30" i="16"/>
  <c r="Q27" i="16"/>
  <c r="O27" i="16"/>
  <c r="N27" i="16"/>
  <c r="M27" i="16"/>
  <c r="L27" i="16"/>
  <c r="P27" i="16" s="1"/>
  <c r="Q26" i="16"/>
  <c r="O26" i="16"/>
  <c r="N26" i="16"/>
  <c r="M26" i="16"/>
  <c r="L26" i="16"/>
  <c r="P26" i="16" s="1"/>
  <c r="Q25" i="16"/>
  <c r="O25" i="16"/>
  <c r="N25" i="16"/>
  <c r="M25" i="16"/>
  <c r="L25" i="16"/>
  <c r="P25" i="16" s="1"/>
  <c r="O24" i="16"/>
  <c r="O28" i="16" s="1"/>
  <c r="N24" i="16"/>
  <c r="N28" i="16" s="1"/>
  <c r="M24" i="16"/>
  <c r="M28" i="16" s="1"/>
  <c r="L24" i="16"/>
  <c r="L28" i="16" s="1"/>
  <c r="M23" i="16"/>
  <c r="Q22" i="16"/>
  <c r="O22" i="16"/>
  <c r="N22" i="16"/>
  <c r="M22" i="16"/>
  <c r="L22" i="16"/>
  <c r="P22" i="16" s="1"/>
  <c r="O21" i="16"/>
  <c r="O23" i="16" s="1"/>
  <c r="N21" i="16"/>
  <c r="N23" i="16" s="1"/>
  <c r="M21" i="16"/>
  <c r="L21" i="16"/>
  <c r="L23" i="16" s="1"/>
  <c r="O14" i="16"/>
  <c r="N14" i="16"/>
  <c r="M14" i="16"/>
  <c r="L14" i="16"/>
  <c r="Q14" i="16" s="1"/>
  <c r="O13" i="16"/>
  <c r="N13" i="16"/>
  <c r="M13" i="16"/>
  <c r="L13" i="16"/>
  <c r="P13" i="16" s="1"/>
  <c r="O12" i="16"/>
  <c r="N12" i="16"/>
  <c r="M12" i="16"/>
  <c r="L12" i="16"/>
  <c r="P12" i="16" s="1"/>
  <c r="Q11" i="16"/>
  <c r="O11" i="16"/>
  <c r="O15" i="16" s="1"/>
  <c r="N11" i="16"/>
  <c r="N15" i="16" s="1"/>
  <c r="M11" i="16"/>
  <c r="M15" i="16" s="1"/>
  <c r="L11" i="16"/>
  <c r="L15" i="16" s="1"/>
  <c r="N10" i="16"/>
  <c r="O9" i="16"/>
  <c r="N9" i="16"/>
  <c r="M9" i="16"/>
  <c r="L9" i="16"/>
  <c r="P9" i="16" s="1"/>
  <c r="Q6" i="16"/>
  <c r="O6" i="16"/>
  <c r="O10" i="16" s="1"/>
  <c r="N6" i="16"/>
  <c r="M6" i="16"/>
  <c r="M10" i="16" s="1"/>
  <c r="L6" i="16"/>
  <c r="P6" i="16" s="1"/>
  <c r="I1" i="16"/>
  <c r="O19" i="16" s="1"/>
  <c r="P23" i="16" l="1"/>
  <c r="Q23" i="16"/>
  <c r="I29" i="16"/>
  <c r="J29" i="16"/>
  <c r="P28" i="16"/>
  <c r="J16" i="16"/>
  <c r="P15" i="16"/>
  <c r="N4" i="16"/>
  <c r="Q9" i="16"/>
  <c r="Q12" i="16"/>
  <c r="Q13" i="16"/>
  <c r="P14" i="16"/>
  <c r="M19" i="16"/>
  <c r="Q21" i="16"/>
  <c r="Q24" i="16"/>
  <c r="L19" i="16"/>
  <c r="P21" i="16"/>
  <c r="P24" i="16"/>
  <c r="I2" i="16"/>
  <c r="O4" i="16"/>
  <c r="L10" i="16"/>
  <c r="N19" i="16"/>
  <c r="M4" i="16"/>
  <c r="L4" i="16"/>
  <c r="P11" i="16"/>
  <c r="I26" i="16" l="1"/>
  <c r="I27" i="16" s="1"/>
  <c r="J25" i="16"/>
  <c r="K24" i="16"/>
  <c r="J22" i="16"/>
  <c r="K21" i="16"/>
  <c r="J13" i="16"/>
  <c r="J14" i="16" s="1"/>
  <c r="K12" i="16"/>
  <c r="K9" i="16"/>
  <c r="Q5" i="16"/>
  <c r="K14" i="16"/>
  <c r="I25" i="16"/>
  <c r="J24" i="16"/>
  <c r="I22" i="16"/>
  <c r="J21" i="16"/>
  <c r="I13" i="16"/>
  <c r="I14" i="16" s="1"/>
  <c r="J12" i="16"/>
  <c r="K11" i="16"/>
  <c r="J9" i="16"/>
  <c r="K6" i="16"/>
  <c r="J26" i="16"/>
  <c r="J27" i="16" s="1"/>
  <c r="K25" i="16"/>
  <c r="K22" i="16"/>
  <c r="Q20" i="16"/>
  <c r="I11" i="16"/>
  <c r="I6" i="16"/>
  <c r="K27" i="16"/>
  <c r="I24" i="16"/>
  <c r="I21" i="16"/>
  <c r="I12" i="16"/>
  <c r="J11" i="16"/>
  <c r="I9" i="16"/>
  <c r="J6" i="16"/>
  <c r="Q10" i="16"/>
  <c r="P10" i="16"/>
  <c r="R28" i="16" l="1"/>
  <c r="Q28" i="16"/>
  <c r="Q15" i="16"/>
  <c r="I16" i="16" s="1"/>
  <c r="R15" i="16"/>
  <c r="A41" i="10" l="1"/>
  <c r="F39" i="14" l="1"/>
  <c r="E39" i="14"/>
  <c r="D39" i="14"/>
  <c r="C39" i="14"/>
  <c r="B3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author>
    <author>ASMALLWOOD</author>
  </authors>
  <commentList>
    <comment ref="J16" authorId="0" shapeId="0" xr:uid="{A9D38C06-E3E8-4D13-9F1F-62A08C5E3267}">
      <text>
        <r>
          <rPr>
            <b/>
            <sz val="9"/>
            <color indexed="81"/>
            <rFont val="Tahoma"/>
            <family val="2"/>
          </rPr>
          <t>Meets cohort size and performance, but not minimum number or surgeons/centres</t>
        </r>
        <r>
          <rPr>
            <sz val="9"/>
            <color indexed="81"/>
            <rFont val="Tahoma"/>
            <family val="2"/>
          </rPr>
          <t xml:space="preserve">
</t>
        </r>
      </text>
    </comment>
    <comment ref="C32" authorId="1" shapeId="0" xr:uid="{029CAB2B-58DA-401F-A9D5-4C4331A7CBFF}">
      <text>
        <r>
          <rPr>
            <sz val="8"/>
            <color indexed="81"/>
            <rFont val="Tahoma"/>
            <family val="2"/>
          </rPr>
          <t>Please ensure that the range is detailed.</t>
        </r>
      </text>
    </comment>
    <comment ref="C48" authorId="1" shapeId="0" xr:uid="{29D88546-B354-41FF-82A4-81012FBEEF3B}">
      <text>
        <r>
          <rPr>
            <sz val="8"/>
            <color indexed="81"/>
            <rFont val="Tahoma"/>
            <family val="2"/>
          </rPr>
          <t>Please ensure that the range is entered</t>
        </r>
      </text>
    </comment>
  </commentList>
</comments>
</file>

<file path=xl/sharedStrings.xml><?xml version="1.0" encoding="utf-8"?>
<sst xmlns="http://schemas.openxmlformats.org/spreadsheetml/2006/main" count="515" uniqueCount="284">
  <si>
    <t>Reference:</t>
  </si>
  <si>
    <t>Reference Type</t>
  </si>
  <si>
    <t>Please insert full details of the reference source</t>
  </si>
  <si>
    <t>Peer reviewed publication</t>
  </si>
  <si>
    <t>Data available for peer review</t>
  </si>
  <si>
    <t>Prosthesis Details</t>
  </si>
  <si>
    <t>Knee femoral component type</t>
  </si>
  <si>
    <t>Knee tibial component type</t>
  </si>
  <si>
    <t>Knee insert bearing type</t>
  </si>
  <si>
    <t>Clinical Study Details</t>
  </si>
  <si>
    <t>Number of centres</t>
  </si>
  <si>
    <t>Number of surgeons implanting</t>
  </si>
  <si>
    <t>Comments:</t>
  </si>
  <si>
    <t>Mean age of patients and range (years)</t>
  </si>
  <si>
    <t>Diagnosis:</t>
  </si>
  <si>
    <t>OA</t>
  </si>
  <si>
    <t>RA</t>
  </si>
  <si>
    <t>Other</t>
  </si>
  <si>
    <t>Number of patients examined in person</t>
  </si>
  <si>
    <t>Number of patients examined by questionnaire/telephone review</t>
  </si>
  <si>
    <t>Total Cohort</t>
  </si>
  <si>
    <t xml:space="preserve">Kaplan-Meier Survivorship </t>
  </si>
  <si>
    <t>e.g. Metal backed fixed bearing CoCr tibial tray polished</t>
  </si>
  <si>
    <t>e.g. Standard dished highly cross linked CR</t>
  </si>
  <si>
    <t xml:space="preserve">e.g. Domed </t>
  </si>
  <si>
    <t>Cumulative Revision Rate (1 - Survival)</t>
  </si>
  <si>
    <t>All failure modes - any component revised (%)</t>
  </si>
  <si>
    <t>Revision Rate</t>
  </si>
  <si>
    <t>95% Confidence Interval</t>
  </si>
  <si>
    <t>Lower CI</t>
  </si>
  <si>
    <t>Upper CI</t>
  </si>
  <si>
    <t>Mean follow-up and range (years) of implants in full cohort</t>
  </si>
  <si>
    <t>Criteria - A* Ratings</t>
  </si>
  <si>
    <t>3A*</t>
  </si>
  <si>
    <t>5A*</t>
  </si>
  <si>
    <t>7A*</t>
  </si>
  <si>
    <t>10A*</t>
  </si>
  <si>
    <t>13A*</t>
  </si>
  <si>
    <t>Minimum number of centres outside development centre(s)</t>
  </si>
  <si>
    <t>Minimum total cohort</t>
  </si>
  <si>
    <t>Minimum at risk at benchmark time</t>
  </si>
  <si>
    <t>Maximum revision rate ‡</t>
  </si>
  <si>
    <t>Criteria - A Ratings</t>
  </si>
  <si>
    <t>3A</t>
  </si>
  <si>
    <t>5A</t>
  </si>
  <si>
    <t>7A</t>
  </si>
  <si>
    <t>10A</t>
  </si>
  <si>
    <t>13A</t>
  </si>
  <si>
    <t>‡ The upper 95% confidence interval for KM revision rate (1 - Survival) must be lower than the specified level</t>
  </si>
  <si>
    <t>Criteria - B Ratings</t>
  </si>
  <si>
    <t>3B</t>
  </si>
  <si>
    <t>5B</t>
  </si>
  <si>
    <t>7B</t>
  </si>
  <si>
    <t>10B</t>
  </si>
  <si>
    <t>13B</t>
  </si>
  <si>
    <t>Maximum value of 95%  lower confidence limit for revision rate</t>
  </si>
  <si>
    <t>Criteria - Total Knee Replacement</t>
  </si>
  <si>
    <t>Criteria - Unicondylar Knee Replacement</t>
  </si>
  <si>
    <t>Number of males</t>
  </si>
  <si>
    <t>Number of females</t>
  </si>
  <si>
    <t>Number of knees lost to follow-up</t>
  </si>
  <si>
    <t>Number of knees revised for any reason</t>
  </si>
  <si>
    <t>Number of knees surviving at end of study</t>
  </si>
  <si>
    <t>Infection</t>
  </si>
  <si>
    <t>Instability</t>
  </si>
  <si>
    <t>Pain</t>
  </si>
  <si>
    <t>Malposition/malalignment</t>
  </si>
  <si>
    <t>Aseptic loosening</t>
  </si>
  <si>
    <t>Wear</t>
  </si>
  <si>
    <t>Disease progression</t>
  </si>
  <si>
    <t>Reasons for revision in full cohort</t>
  </si>
  <si>
    <t>Periprosthetic fracture</t>
  </si>
  <si>
    <t>Patella - resurfaced as re-operation (no other implant change)</t>
  </si>
  <si>
    <t>(explain death rate if above 35% in comments box)</t>
  </si>
  <si>
    <t>Number of knees lost due to patients death:</t>
  </si>
  <si>
    <t>Is the study by product developer (designer surgeon)?</t>
  </si>
  <si>
    <t>if yes, please provide details of the study in the comments box</t>
  </si>
  <si>
    <t>Minimum number of centres and surgeons</t>
  </si>
  <si>
    <t>Minimum number of surgeons outside of the development centre</t>
  </si>
  <si>
    <t>Please give justification for any cells left blank and provide explanatory comments.</t>
  </si>
  <si>
    <t>Knee type (Total Knee / Unicondylar)</t>
  </si>
  <si>
    <t>Years</t>
  </si>
  <si>
    <t>Maximum value of 95%  upper confidence limit for revision rate</t>
  </si>
  <si>
    <t>A*</t>
  </si>
  <si>
    <t>A</t>
  </si>
  <si>
    <t>B</t>
  </si>
  <si>
    <t>All Criteria</t>
  </si>
  <si>
    <t>Offset</t>
  </si>
  <si>
    <t>Criteria</t>
  </si>
  <si>
    <t>Meets criteria</t>
  </si>
  <si>
    <t>Rating</t>
  </si>
  <si>
    <t>Patients and Clinical Results (all implants in study)</t>
  </si>
  <si>
    <t>Total number of knees in study</t>
  </si>
  <si>
    <t>Total number of patients</t>
  </si>
  <si>
    <t>Unsatisfactory</t>
  </si>
  <si>
    <t>Reason</t>
  </si>
  <si>
    <t>Number of surgeons</t>
  </si>
  <si>
    <t>Total number of knees</t>
  </si>
  <si>
    <t>Number at risk at benchmark time</t>
  </si>
  <si>
    <t>95%  upper confidence limit</t>
  </si>
  <si>
    <t>95%  lower confidence limit</t>
  </si>
  <si>
    <t>Incomplete</t>
  </si>
  <si>
    <t>Minimum for both centres and surgeons</t>
  </si>
  <si>
    <t>e.g. Cemented cruciate retaining</t>
  </si>
  <si>
    <t>Provisionally meets critera for rating:</t>
  </si>
  <si>
    <t>Please read guidance notes before completion</t>
  </si>
  <si>
    <t>Knee Prosthesis Data</t>
  </si>
  <si>
    <t>Complete one page per knee brand variant</t>
  </si>
  <si>
    <t>Supplier</t>
  </si>
  <si>
    <t>Knee brand</t>
  </si>
  <si>
    <t>Knee Design history</t>
  </si>
  <si>
    <t>Femoral</t>
  </si>
  <si>
    <t>Tibial</t>
  </si>
  <si>
    <t>Meniscal</t>
  </si>
  <si>
    <t>Patella</t>
  </si>
  <si>
    <t>Is the clinical data submitted for this knee system representative of the results of all studies conducted in relation to it?</t>
  </si>
  <si>
    <t>Please highlight the description for each component of your knee variant in the table below</t>
  </si>
  <si>
    <t>Femoral Component</t>
  </si>
  <si>
    <t>Tibial Component</t>
  </si>
  <si>
    <t>Articular Insert</t>
  </si>
  <si>
    <t>Patella (optional for TKR required for patello Femoral)</t>
  </si>
  <si>
    <t>Brand Name - Overall Family</t>
  </si>
  <si>
    <t>Brand Name - subset description</t>
  </si>
  <si>
    <t>Group classification</t>
  </si>
  <si>
    <t>Femoral component material</t>
  </si>
  <si>
    <t>Fixation type femoral</t>
  </si>
  <si>
    <t>Product Code Range</t>
  </si>
  <si>
    <t>Tibial Implant type</t>
  </si>
  <si>
    <t>Tibial component material</t>
  </si>
  <si>
    <t>Tibial component surface finish</t>
  </si>
  <si>
    <t>Fixation type tibial</t>
  </si>
  <si>
    <t>Bearing mobility</t>
  </si>
  <si>
    <t>Product code range</t>
  </si>
  <si>
    <t>Articular insert material</t>
  </si>
  <si>
    <t>Dishing variation</t>
  </si>
  <si>
    <t>Shape</t>
  </si>
  <si>
    <t>Mobility</t>
  </si>
  <si>
    <t>Pegs</t>
  </si>
  <si>
    <t>Fixation</t>
  </si>
  <si>
    <t>Material</t>
  </si>
  <si>
    <t>Modularity</t>
  </si>
  <si>
    <t>Thickness</t>
  </si>
  <si>
    <t>Lewis ortho</t>
  </si>
  <si>
    <t>best knee</t>
  </si>
  <si>
    <t>best knee gold</t>
  </si>
  <si>
    <t>TKR CR</t>
  </si>
  <si>
    <t>CoCr</t>
  </si>
  <si>
    <t>Cemented - Non-porous</t>
  </si>
  <si>
    <t>Fem1 to Fem 20</t>
  </si>
  <si>
    <t>Metal backed</t>
  </si>
  <si>
    <t>Polished</t>
  </si>
  <si>
    <t>Fixed</t>
  </si>
  <si>
    <t>TIB1 to TIB20</t>
  </si>
  <si>
    <t>Poly - Highly-crosslinked</t>
  </si>
  <si>
    <t>Standard</t>
  </si>
  <si>
    <t>BEAR1 to BEAR100</t>
  </si>
  <si>
    <t>Domed</t>
  </si>
  <si>
    <t>fixed</t>
  </si>
  <si>
    <t>single</t>
  </si>
  <si>
    <t>cemented</t>
  </si>
  <si>
    <t>cross linked</t>
  </si>
  <si>
    <t>Monobloc</t>
  </si>
  <si>
    <t>7mm</t>
  </si>
  <si>
    <t>PAT1</t>
  </si>
  <si>
    <t>TKR Cruciate retaining</t>
  </si>
  <si>
    <t>All Poly</t>
  </si>
  <si>
    <t>Poly - Std</t>
  </si>
  <si>
    <t>N/A</t>
  </si>
  <si>
    <t>UHMWPE</t>
  </si>
  <si>
    <t>&lt;6mm</t>
  </si>
  <si>
    <t>TKR Posterior stabilised</t>
  </si>
  <si>
    <t>Oxidised zirconium (ceramicised metal)</t>
  </si>
  <si>
    <t>Uncemented - Porous</t>
  </si>
  <si>
    <t>Matt</t>
  </si>
  <si>
    <t>Mobile</t>
  </si>
  <si>
    <t>Dished / Conforming +</t>
  </si>
  <si>
    <t>Saddle</t>
  </si>
  <si>
    <t>multiple</t>
  </si>
  <si>
    <t>uncemented</t>
  </si>
  <si>
    <t>moderatly cross linked</t>
  </si>
  <si>
    <t>Modular</t>
  </si>
  <si>
    <t>6mm</t>
  </si>
  <si>
    <t>TKR Cruciate Sacrificing</t>
  </si>
  <si>
    <t>Titanium-nitride surface coating</t>
  </si>
  <si>
    <t>Uncemented - HA</t>
  </si>
  <si>
    <t>anatomical</t>
  </si>
  <si>
    <t>Uncemented - HA + porous</t>
  </si>
  <si>
    <t>Titanium</t>
  </si>
  <si>
    <t>cross linked with antioxidant</t>
  </si>
  <si>
    <t>8mm</t>
  </si>
  <si>
    <t>Ceramic</t>
  </si>
  <si>
    <t>9mm</t>
  </si>
  <si>
    <t>Unicondylar</t>
  </si>
  <si>
    <t>Std</t>
  </si>
  <si>
    <t>metal backed</t>
  </si>
  <si>
    <t>10mm</t>
  </si>
  <si>
    <t>metal backed porous</t>
  </si>
  <si>
    <t>&gt;10mm</t>
  </si>
  <si>
    <t>Patello femoral</t>
  </si>
  <si>
    <t>Bi-compartmental</t>
  </si>
  <si>
    <t>This section starts from the left with other criteria being selected as appropriate</t>
  </si>
  <si>
    <t>Area in yellow is an example</t>
  </si>
  <si>
    <t>The following information is required for all studies (published or unpublished) initiated by the manufacturer for all products applied for all benchmarks</t>
  </si>
  <si>
    <t xml:space="preserve">Prosthesis </t>
  </si>
  <si>
    <t>Implanting centres</t>
  </si>
  <si>
    <t>Cohort size</t>
  </si>
  <si>
    <t>Methodology of study</t>
  </si>
  <si>
    <t>Full brand family</t>
  </si>
  <si>
    <t>Brand Variant under submission</t>
  </si>
  <si>
    <t>Product code listing</t>
  </si>
  <si>
    <t>Product Brand/Name</t>
  </si>
  <si>
    <t>Product Description</t>
  </si>
  <si>
    <t>Product Code</t>
  </si>
  <si>
    <t>Component</t>
  </si>
  <si>
    <t>Pre-Entry</t>
  </si>
  <si>
    <t>Pre-Entry A*</t>
  </si>
  <si>
    <t>Product launched under Beyond Compliance</t>
  </si>
  <si>
    <r>
      <rPr>
        <b/>
        <sz val="12"/>
        <rFont val="Arial"/>
        <family val="2"/>
      </rPr>
      <t>Combining data sets</t>
    </r>
    <r>
      <rPr>
        <sz val="12"/>
        <rFont val="Arial"/>
        <family val="2"/>
      </rPr>
      <t>:
Please note, that where any combination of volumes across 2 constructs is included in a submission  (e.g. for constructs with or without patellae), a minimum number of 100 implants must be available for each construct.  In addition, at least one construct must have the minimum volume past the benchmark being applied for.</t>
    </r>
  </si>
  <si>
    <t>Manufacturer</t>
  </si>
  <si>
    <t>Date of first use</t>
  </si>
  <si>
    <t>Variant of knee brand (Basket)</t>
  </si>
  <si>
    <t>Prosthesis details (complete a separate page for each variant of the knee brand procedure)</t>
  </si>
  <si>
    <t>Design changes (select from drop down list)</t>
  </si>
  <si>
    <t>Not identical - Design/material changed</t>
  </si>
  <si>
    <t>Beyond Compliance Product</t>
  </si>
  <si>
    <t>Benchmark Claimed (select from drop-down list)</t>
  </si>
  <si>
    <r>
      <rPr>
        <sz val="10"/>
        <rFont val="Wingdings 2"/>
        <family val="1"/>
        <charset val="2"/>
      </rPr>
      <t xml:space="preserve">® </t>
    </r>
    <r>
      <rPr>
        <sz val="10"/>
        <rFont val="Arial"/>
        <family val="2"/>
      </rPr>
      <t>Please only include the product codes relating to the construct being submitted, to ensure that ratings can be tracked by product code as well as brand.</t>
    </r>
  </si>
  <si>
    <r>
      <rPr>
        <sz val="10"/>
        <rFont val="Wingdings 2"/>
        <family val="1"/>
        <charset val="2"/>
      </rPr>
      <t xml:space="preserve">® </t>
    </r>
    <r>
      <rPr>
        <sz val="10"/>
        <rFont val="Arial"/>
        <family val="2"/>
      </rPr>
      <t>This information needs to be provided in the table form below and a separate code for each size (no ranges)</t>
    </r>
  </si>
  <si>
    <t>Centre Name (required)</t>
  </si>
  <si>
    <t>Number implanted over previous 12 month period (Optional)</t>
  </si>
  <si>
    <t>Date and details of any design or material changes</t>
  </si>
  <si>
    <t>Randomised Controlled Trial</t>
  </si>
  <si>
    <t>Comparative study</t>
  </si>
  <si>
    <t>Unselected consecutive cohort</t>
  </si>
  <si>
    <t>Selected cohort</t>
  </si>
  <si>
    <t>National registry</t>
  </si>
  <si>
    <t>Hospital Registry</t>
  </si>
  <si>
    <t>Company database</t>
  </si>
  <si>
    <t>Other Registry or database (please describe in comments box)</t>
  </si>
  <si>
    <t>Clinical Study Design (please select from dropdown list)</t>
  </si>
  <si>
    <t>Number of knees remaining at risk at Kaplan Meier survival time</t>
  </si>
  <si>
    <t>Kaplan Meier survival time in years</t>
  </si>
  <si>
    <t>Kaplan Meier Survival Time</t>
  </si>
  <si>
    <t>Kaplan Meier survival time</t>
  </si>
  <si>
    <t>Please provide a breakdown of the knee system being submitted for benchmark following the format below.</t>
  </si>
  <si>
    <t>15A*</t>
  </si>
  <si>
    <t>15A</t>
  </si>
  <si>
    <t>15B</t>
  </si>
  <si>
    <t>Product details supplied to ODEP</t>
  </si>
  <si>
    <t>Please use this sheet to list all UK centres that are implanting the brand family and variant you are submitting</t>
  </si>
  <si>
    <t>The date (year) of the first ODEP award for this product</t>
  </si>
  <si>
    <t>Date of this submission</t>
  </si>
  <si>
    <t>* A .jpg or a .png file, photo taken against white background, best size 300x300px, resolution 200dpi. This could be used on the ODEP website.</t>
  </si>
  <si>
    <t>Date of first clinical use, Global</t>
  </si>
  <si>
    <t>Date of the original CE mark</t>
  </si>
  <si>
    <t>Date of the latest CE mark renewal (new MDR)</t>
  </si>
  <si>
    <t>Date of first clinical use in UK (if applicable)</t>
  </si>
  <si>
    <t>Does this product have a current ODEP rating?</t>
  </si>
  <si>
    <t>If "Yes", year Rated</t>
  </si>
  <si>
    <t>If known, what is the listing URL (the exact address of the webpage) on the ODEP website?</t>
  </si>
  <si>
    <t>http://www.odep.org.uk/product.aspx?pid=</t>
  </si>
  <si>
    <r>
      <t>Have any Field Safety Notices (</t>
    </r>
    <r>
      <rPr>
        <b/>
        <sz val="10"/>
        <rFont val="Arial"/>
        <family val="2"/>
      </rPr>
      <t>FSN</t>
    </r>
    <r>
      <rPr>
        <sz val="10"/>
        <rFont val="Arial"/>
        <family val="2"/>
      </rPr>
      <t xml:space="preserve">s) or similar notices been issued / served for this product since the current rating was given? 
If "Yes", please provide further details in the comments box
</t>
    </r>
    <r>
      <rPr>
        <b/>
        <i/>
        <sz val="8"/>
        <rFont val="Arial"/>
        <family val="2"/>
      </rPr>
      <t>NB!</t>
    </r>
    <r>
      <rPr>
        <i/>
        <sz val="8"/>
        <rFont val="Arial"/>
        <family val="2"/>
      </rPr>
      <t xml:space="preserve"> ODEP will make a decision as to whether this information to have a bearing on the submission, but knowlingly failing to declare any FSNs could lead to the rating being removed.</t>
    </r>
  </si>
  <si>
    <r>
      <t xml:space="preserve">Have RSA studies been conducted on this prosthesis?
If "Yes", please attach details of date of study(s), number of patients evaluated, where the study was undertaken and results including time interval between first and second X-Ray
</t>
    </r>
    <r>
      <rPr>
        <i/>
        <sz val="8"/>
        <rFont val="Arial"/>
        <family val="2"/>
      </rPr>
      <t xml:space="preserve">
</t>
    </r>
    <r>
      <rPr>
        <b/>
        <i/>
        <sz val="8"/>
        <rFont val="Arial"/>
        <family val="2"/>
      </rPr>
      <t>NB!</t>
    </r>
    <r>
      <rPr>
        <i/>
        <sz val="8"/>
        <rFont val="Arial"/>
        <family val="2"/>
      </rPr>
      <t xml:space="preserve"> ODEP will welcome details of RSA studies as they feel they are important but it is realised that they are not always available and failure to produce RSA studies will not lead to the submission being rejected</t>
    </r>
  </si>
  <si>
    <t>Please give details of, and reasons for, data that has been omitted that does not indicate similar or better results than that submitted on the attached Clinical Data Templates</t>
  </si>
  <si>
    <t>Guidance notes</t>
  </si>
  <si>
    <t>Ratings are in line with the ODEP ratings system shown on the ratings system tab</t>
  </si>
  <si>
    <t>Each submission should represent an individual product i.e. no mixed cohorts.</t>
  </si>
  <si>
    <t>Where there is a brand family, each variant should be treated as a different product and a separate submission is required</t>
  </si>
  <si>
    <t>Submissions for products where the design has changed should only include data for the current variant.</t>
  </si>
  <si>
    <t>A* ratings will only be awarded where ALL requested data fields are completed in full on ALL sheets.</t>
  </si>
  <si>
    <t>Each clinical reference requires a separate clinical data sheet to be submitted</t>
  </si>
  <si>
    <t>Data submitted must be representative of all data available. Any variation should be highlighted on the Prosthesis Fields tab</t>
  </si>
  <si>
    <t>Registry data *</t>
  </si>
  <si>
    <t>* If "Registry Data" is selected, agreement for ODEP  to confirm the accurate use of their data with the registry involved</t>
  </si>
  <si>
    <t xml:space="preserve">
</t>
  </si>
  <si>
    <t xml:space="preserve">
</t>
  </si>
  <si>
    <t>Please tick the box to confirm that you have provided product Codes and Sizes in the Product Codes sheet detailing individual product numbers and descriptions</t>
  </si>
  <si>
    <t>Please tick the box to confirm that you have provided a product image (as a separate attachment on inserted into this file) *</t>
  </si>
  <si>
    <t>Current ODEP Rating (as stated on the ODEP website)</t>
  </si>
  <si>
    <t>Peer reviewed conference presentation / poster</t>
  </si>
  <si>
    <t>Knee patella type (add "None" if no patellae used in the cohort)</t>
  </si>
  <si>
    <t>Distributor (if different)</t>
  </si>
  <si>
    <t>Website address</t>
  </si>
  <si>
    <t>Knee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</si>
</sst>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i/>
      <sz val="10"/>
      <name val="Arial"/>
      <family val="2"/>
    </font>
    <font>
      <sz val="11"/>
      <name val="Arial"/>
      <family val="2"/>
    </font>
    <font>
      <b/>
      <sz val="10"/>
      <name val="Arial"/>
      <family val="2"/>
    </font>
    <font>
      <sz val="8"/>
      <color indexed="81"/>
      <name val="Tahoma"/>
      <family val="2"/>
    </font>
    <font>
      <sz val="10"/>
      <name val="Wingdings"/>
      <charset val="2"/>
    </font>
    <font>
      <sz val="10"/>
      <color rgb="FFFF0000"/>
      <name val="Arial"/>
      <family val="2"/>
    </font>
    <font>
      <b/>
      <sz val="11"/>
      <color theme="0"/>
      <name val="Arial"/>
      <family val="2"/>
    </font>
    <font>
      <sz val="12"/>
      <name val="Arial"/>
      <family val="2"/>
    </font>
    <font>
      <sz val="9"/>
      <color indexed="81"/>
      <name val="Tahoma"/>
      <family val="2"/>
    </font>
    <font>
      <b/>
      <sz val="9"/>
      <color indexed="81"/>
      <name val="Tahoma"/>
      <family val="2"/>
    </font>
    <font>
      <sz val="10"/>
      <name val="Arial"/>
      <family val="2"/>
    </font>
    <font>
      <b/>
      <sz val="12"/>
      <name val="Arial"/>
      <family val="2"/>
    </font>
    <font>
      <i/>
      <sz val="10"/>
      <name val="Arial"/>
      <family val="2"/>
    </font>
    <font>
      <b/>
      <sz val="10"/>
      <name val="Frutiger 55 Roman"/>
      <family val="2"/>
    </font>
    <font>
      <sz val="10"/>
      <name val="Wingdings 2"/>
      <family val="1"/>
      <charset val="2"/>
    </font>
    <font>
      <b/>
      <sz val="11"/>
      <color theme="1"/>
      <name val="Calibri"/>
      <family val="2"/>
      <scheme val="minor"/>
    </font>
    <font>
      <sz val="10"/>
      <color theme="1"/>
      <name val="Arial"/>
      <family val="2"/>
    </font>
    <font>
      <u/>
      <sz val="10"/>
      <color theme="10"/>
      <name val="Arial"/>
      <family val="2"/>
    </font>
    <font>
      <b/>
      <i/>
      <sz val="8"/>
      <name val="Arial"/>
      <family val="2"/>
    </font>
    <font>
      <i/>
      <sz val="8"/>
      <name val="Arial"/>
      <family val="2"/>
    </font>
    <font>
      <sz val="10"/>
      <color rgb="FF000000"/>
      <name val="Arial"/>
      <family val="2"/>
    </font>
    <font>
      <sz val="8"/>
      <color rgb="FF000000"/>
      <name val="Segoe UI"/>
      <family val="2"/>
    </font>
  </fonts>
  <fills count="21">
    <fill>
      <patternFill patternType="none"/>
    </fill>
    <fill>
      <patternFill patternType="gray125"/>
    </fill>
    <fill>
      <patternFill patternType="solid">
        <fgColor theme="3" tint="0.79998168889431442"/>
        <bgColor indexed="64"/>
      </patternFill>
    </fill>
    <fill>
      <patternFill patternType="solid">
        <fgColor indexed="2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24994659260841701"/>
        <bgColor indexed="64"/>
      </patternFill>
    </fill>
    <fill>
      <patternFill patternType="solid">
        <fgColor theme="5" tint="-0.24994659260841701"/>
        <bgColor indexed="64"/>
      </patternFill>
    </fill>
    <fill>
      <patternFill patternType="solid">
        <fgColor theme="7" tint="-0.24994659260841701"/>
        <bgColor indexed="64"/>
      </patternFill>
    </fill>
    <fill>
      <patternFill patternType="solid">
        <fgColor theme="0" tint="-0.24994659260841701"/>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rgb="FF00B050"/>
        <bgColor indexed="64"/>
      </patternFill>
    </fill>
    <fill>
      <patternFill patternType="solid">
        <fgColor theme="6" tint="0.59996337778862885"/>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medium">
        <color indexed="64"/>
      </left>
      <right/>
      <top style="medium">
        <color theme="0" tint="-0.34998626667073579"/>
      </top>
      <bottom/>
      <diagonal/>
    </border>
    <border>
      <left/>
      <right/>
      <top style="medium">
        <color theme="0" tint="-0.34998626667073579"/>
      </top>
      <bottom/>
      <diagonal/>
    </border>
    <border>
      <left/>
      <right style="medium">
        <color indexed="64"/>
      </right>
      <top style="medium">
        <color theme="0" tint="-0.34998626667073579"/>
      </top>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indexed="64"/>
      </right>
      <top style="medium">
        <color theme="0" tint="-0.34998626667073579"/>
      </top>
      <bottom style="medium">
        <color theme="0" tint="-0.34998626667073579"/>
      </bottom>
      <diagonal/>
    </border>
    <border>
      <left/>
      <right/>
      <top style="medium">
        <color theme="0" tint="-0.34998626667073579"/>
      </top>
      <bottom style="medium">
        <color indexed="64"/>
      </bottom>
      <diagonal/>
    </border>
    <border>
      <left/>
      <right style="medium">
        <color indexed="64"/>
      </right>
      <top style="medium">
        <color theme="0" tint="-0.34998626667073579"/>
      </top>
      <bottom style="medium">
        <color indexed="64"/>
      </bottom>
      <diagonal/>
    </border>
    <border>
      <left style="medium">
        <color auto="1"/>
      </left>
      <right style="medium">
        <color theme="0" tint="-0.34998626667073579"/>
      </right>
      <top style="medium">
        <color auto="1"/>
      </top>
      <bottom style="medium">
        <color theme="0" tint="-0.34998626667073579"/>
      </bottom>
      <diagonal/>
    </border>
    <border>
      <left style="medium">
        <color theme="0" tint="-0.34998626667073579"/>
      </left>
      <right style="medium">
        <color theme="0" tint="-0.34998626667073579"/>
      </right>
      <top style="medium">
        <color auto="1"/>
      </top>
      <bottom style="medium">
        <color theme="0" tint="-0.34998626667073579"/>
      </bottom>
      <diagonal/>
    </border>
    <border>
      <left style="medium">
        <color theme="0" tint="-0.34998626667073579"/>
      </left>
      <right style="medium">
        <color auto="1"/>
      </right>
      <top style="medium">
        <color auto="1"/>
      </top>
      <bottom style="medium">
        <color theme="0" tint="-0.34998626667073579"/>
      </bottom>
      <diagonal/>
    </border>
    <border>
      <left style="medium">
        <color auto="1"/>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auto="1"/>
      </right>
      <top style="medium">
        <color theme="0" tint="-0.34998626667073579"/>
      </top>
      <bottom style="thin">
        <color theme="0" tint="-0.34998626667073579"/>
      </bottom>
      <diagonal/>
    </border>
    <border>
      <left style="medium">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
      <left style="medium">
        <color auto="1"/>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auto="1"/>
      </right>
      <top style="thin">
        <color theme="0" tint="-0.34998626667073579"/>
      </top>
      <bottom style="medium">
        <color theme="0" tint="-0.34998626667073579"/>
      </bottom>
      <diagonal/>
    </border>
    <border>
      <left style="medium">
        <color auto="1"/>
      </left>
      <right/>
      <top style="medium">
        <color theme="0" tint="-0.34998626667073579"/>
      </top>
      <bottom style="medium">
        <color theme="0" tint="-0.34998626667073579"/>
      </bottom>
      <diagonal/>
    </border>
    <border>
      <left/>
      <right style="medium">
        <color auto="1"/>
      </right>
      <top style="medium">
        <color theme="0" tint="-0.34998626667073579"/>
      </top>
      <bottom style="medium">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34998626667073579"/>
      </left>
      <right/>
      <top style="medium">
        <color auto="1"/>
      </top>
      <bottom style="medium">
        <color theme="0" tint="-0.34998626667073579"/>
      </bottom>
      <diagonal/>
    </border>
    <border>
      <left style="thin">
        <color theme="0" tint="-0.34998626667073579"/>
      </left>
      <right/>
      <top style="medium">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style="thin">
        <color theme="0" tint="-0.34998626667073579"/>
      </left>
      <right/>
      <top style="thin">
        <color theme="0" tint="-0.34998626667073579"/>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s>
  <cellStyleXfs count="6">
    <xf numFmtId="0" fontId="0" fillId="0" borderId="0"/>
    <xf numFmtId="9" fontId="4" fillId="0" borderId="0" applyFont="0" applyFill="0" applyBorder="0" applyAlignment="0" applyProtection="0"/>
    <xf numFmtId="0" fontId="16" fillId="0" borderId="0"/>
    <xf numFmtId="0" fontId="3" fillId="0" borderId="0"/>
    <xf numFmtId="0" fontId="4" fillId="0" borderId="0"/>
    <xf numFmtId="0" fontId="23" fillId="0" borderId="0" applyNumberFormat="0" applyFill="0" applyBorder="0" applyAlignment="0" applyProtection="0"/>
  </cellStyleXfs>
  <cellXfs count="317">
    <xf numFmtId="0" fontId="0" fillId="0" borderId="0" xfId="0"/>
    <xf numFmtId="0" fontId="0" fillId="0" borderId="5" xfId="0" applyBorder="1"/>
    <xf numFmtId="0" fontId="0" fillId="0" borderId="4" xfId="0" applyBorder="1"/>
    <xf numFmtId="164" fontId="0" fillId="5" borderId="12" xfId="1" applyNumberFormat="1" applyFont="1" applyFill="1" applyBorder="1" applyProtection="1"/>
    <xf numFmtId="0" fontId="0" fillId="0" borderId="16" xfId="0" applyBorder="1"/>
    <xf numFmtId="0" fontId="7" fillId="2" borderId="18" xfId="0" applyFont="1" applyFill="1" applyBorder="1" applyAlignment="1">
      <alignment horizontal="center" vertical="center" wrapText="1"/>
    </xf>
    <xf numFmtId="164" fontId="7" fillId="2" borderId="19" xfId="1" applyNumberFormat="1" applyFont="1" applyFill="1" applyBorder="1" applyAlignment="1">
      <alignment horizontal="center" vertical="center" wrapText="1"/>
    </xf>
    <xf numFmtId="0" fontId="7" fillId="6" borderId="18" xfId="0" applyFont="1" applyFill="1" applyBorder="1" applyAlignment="1">
      <alignment horizontal="center" vertical="center" wrapText="1"/>
    </xf>
    <xf numFmtId="164" fontId="7" fillId="6" borderId="19" xfId="1" applyNumberFormat="1" applyFont="1" applyFill="1" applyBorder="1" applyAlignment="1">
      <alignment horizontal="center" vertical="center" wrapText="1"/>
    </xf>
    <xf numFmtId="0" fontId="7" fillId="7" borderId="18" xfId="0" applyFont="1" applyFill="1" applyBorder="1" applyAlignment="1">
      <alignment horizontal="center" vertical="center" wrapText="1"/>
    </xf>
    <xf numFmtId="164" fontId="7" fillId="7" borderId="19" xfId="1" applyNumberFormat="1" applyFont="1" applyFill="1" applyBorder="1" applyAlignment="1">
      <alignment horizontal="center" vertical="center" wrapText="1"/>
    </xf>
    <xf numFmtId="0" fontId="12" fillId="8" borderId="17"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10" borderId="17" xfId="0" applyFont="1" applyFill="1" applyBorder="1" applyAlignment="1">
      <alignment horizontal="center" vertical="center" wrapText="1"/>
    </xf>
    <xf numFmtId="164" fontId="0" fillId="0" borderId="0" xfId="1" applyNumberFormat="1" applyFont="1" applyBorder="1" applyProtection="1"/>
    <xf numFmtId="164" fontId="4" fillId="0" borderId="0" xfId="1" applyNumberFormat="1" applyFont="1" applyFill="1" applyBorder="1" applyAlignment="1" applyProtection="1">
      <alignment horizontal="right"/>
    </xf>
    <xf numFmtId="164" fontId="4" fillId="0" borderId="0" xfId="1" applyNumberFormat="1" applyFont="1" applyFill="1" applyBorder="1" applyAlignment="1" applyProtection="1">
      <alignment horizontal="center"/>
    </xf>
    <xf numFmtId="164" fontId="0" fillId="0" borderId="7" xfId="1" applyNumberFormat="1" applyFont="1" applyBorder="1" applyProtection="1"/>
    <xf numFmtId="0" fontId="4" fillId="4" borderId="12" xfId="0" applyFont="1" applyFill="1" applyBorder="1" applyProtection="1">
      <protection locked="0"/>
    </xf>
    <xf numFmtId="164" fontId="4" fillId="0" borderId="12" xfId="1" applyNumberFormat="1" applyFont="1" applyFill="1" applyBorder="1" applyAlignment="1" applyProtection="1">
      <alignment horizontal="center"/>
      <protection locked="0"/>
    </xf>
    <xf numFmtId="0" fontId="16" fillId="0" borderId="0" xfId="2"/>
    <xf numFmtId="0" fontId="8" fillId="0" borderId="0" xfId="2" applyFont="1"/>
    <xf numFmtId="0" fontId="16" fillId="0" borderId="0" xfId="2" applyAlignment="1">
      <alignment wrapText="1"/>
    </xf>
    <xf numFmtId="0" fontId="19" fillId="2" borderId="28" xfId="2" applyFont="1" applyFill="1" applyBorder="1" applyAlignment="1">
      <alignment horizontal="justify" wrapText="1"/>
    </xf>
    <xf numFmtId="0" fontId="19" fillId="2" borderId="29" xfId="2" applyFont="1" applyFill="1" applyBorder="1" applyAlignment="1">
      <alignment horizontal="justify" wrapText="1"/>
    </xf>
    <xf numFmtId="0" fontId="19" fillId="16" borderId="30" xfId="2" applyFont="1" applyFill="1" applyBorder="1" applyAlignment="1">
      <alignment horizontal="justify" wrapText="1"/>
    </xf>
    <xf numFmtId="0" fontId="19" fillId="12" borderId="31" xfId="2" applyFont="1" applyFill="1" applyBorder="1" applyAlignment="1">
      <alignment horizontal="justify" wrapText="1"/>
    </xf>
    <xf numFmtId="0" fontId="19" fillId="12" borderId="32" xfId="2" applyFont="1" applyFill="1" applyBorder="1" applyAlignment="1">
      <alignment horizontal="left" wrapText="1"/>
    </xf>
    <xf numFmtId="0" fontId="19" fillId="12" borderId="33" xfId="2" applyFont="1" applyFill="1" applyBorder="1" applyAlignment="1">
      <alignment horizontal="justify" wrapText="1"/>
    </xf>
    <xf numFmtId="0" fontId="19" fillId="13" borderId="31" xfId="2" applyFont="1" applyFill="1" applyBorder="1" applyAlignment="1">
      <alignment horizontal="justify" wrapText="1"/>
    </xf>
    <xf numFmtId="0" fontId="19" fillId="13" borderId="32" xfId="2" applyFont="1" applyFill="1" applyBorder="1" applyAlignment="1">
      <alignment horizontal="justify" wrapText="1"/>
    </xf>
    <xf numFmtId="0" fontId="19" fillId="13" borderId="32" xfId="2" applyFont="1" applyFill="1" applyBorder="1" applyAlignment="1">
      <alignment horizontal="left" wrapText="1"/>
    </xf>
    <xf numFmtId="0" fontId="19" fillId="13" borderId="33" xfId="2" applyFont="1" applyFill="1" applyBorder="1" applyAlignment="1">
      <alignment horizontal="justify" wrapText="1"/>
    </xf>
    <xf numFmtId="0" fontId="19" fillId="14" borderId="31" xfId="2" applyFont="1" applyFill="1" applyBorder="1" applyAlignment="1">
      <alignment horizontal="justify" wrapText="1"/>
    </xf>
    <xf numFmtId="0" fontId="19" fillId="14" borderId="32" xfId="2" applyFont="1" applyFill="1" applyBorder="1" applyAlignment="1">
      <alignment horizontal="justify" wrapText="1"/>
    </xf>
    <xf numFmtId="0" fontId="8" fillId="15" borderId="31" xfId="2" applyFont="1" applyFill="1" applyBorder="1" applyAlignment="1">
      <alignment horizontal="justify" wrapText="1"/>
    </xf>
    <xf numFmtId="0" fontId="8" fillId="15" borderId="32" xfId="2" applyFont="1" applyFill="1" applyBorder="1" applyAlignment="1">
      <alignment horizontal="justify" wrapText="1"/>
    </xf>
    <xf numFmtId="0" fontId="8" fillId="15" borderId="33" xfId="2" applyFont="1" applyFill="1" applyBorder="1" applyAlignment="1">
      <alignment horizontal="justify" wrapText="1"/>
    </xf>
    <xf numFmtId="0" fontId="16" fillId="2" borderId="0" xfId="2" applyFill="1" applyAlignment="1">
      <alignment horizontal="justify"/>
    </xf>
    <xf numFmtId="0" fontId="19" fillId="17" borderId="28" xfId="2" applyFont="1" applyFill="1" applyBorder="1" applyAlignment="1">
      <alignment horizontal="justify" wrapText="1"/>
    </xf>
    <xf numFmtId="0" fontId="19" fillId="17" borderId="29" xfId="2" applyFont="1" applyFill="1" applyBorder="1" applyAlignment="1">
      <alignment horizontal="justify" wrapText="1"/>
    </xf>
    <xf numFmtId="0" fontId="19" fillId="17" borderId="34" xfId="2" applyFont="1" applyFill="1" applyBorder="1" applyAlignment="1">
      <alignment horizontal="justify" wrapText="1"/>
    </xf>
    <xf numFmtId="0" fontId="19" fillId="17" borderId="35" xfId="2" applyFont="1" applyFill="1" applyBorder="1" applyAlignment="1">
      <alignment horizontal="justify" wrapText="1"/>
    </xf>
    <xf numFmtId="0" fontId="19" fillId="17" borderId="28" xfId="2" applyFont="1" applyFill="1" applyBorder="1" applyAlignment="1">
      <alignment horizontal="left" wrapText="1"/>
    </xf>
    <xf numFmtId="0" fontId="19" fillId="17" borderId="36" xfId="2" applyFont="1" applyFill="1" applyBorder="1" applyAlignment="1">
      <alignment horizontal="justify" wrapText="1"/>
    </xf>
    <xf numFmtId="0" fontId="8" fillId="17" borderId="35" xfId="2" applyFont="1" applyFill="1" applyBorder="1" applyAlignment="1">
      <alignment horizontal="justify" wrapText="1"/>
    </xf>
    <xf numFmtId="0" fontId="8" fillId="17" borderId="28" xfId="2" applyFont="1" applyFill="1" applyBorder="1" applyAlignment="1">
      <alignment horizontal="justify" wrapText="1"/>
    </xf>
    <xf numFmtId="0" fontId="8" fillId="17" borderId="36" xfId="2" applyFont="1" applyFill="1" applyBorder="1" applyAlignment="1">
      <alignment horizontal="justify" wrapText="1"/>
    </xf>
    <xf numFmtId="0" fontId="16" fillId="2" borderId="28" xfId="2" applyFill="1" applyBorder="1" applyAlignment="1">
      <alignment wrapText="1"/>
    </xf>
    <xf numFmtId="0" fontId="16" fillId="2" borderId="29" xfId="2" applyFill="1" applyBorder="1" applyAlignment="1">
      <alignment wrapText="1"/>
    </xf>
    <xf numFmtId="0" fontId="16" fillId="16" borderId="34" xfId="2" applyFill="1" applyBorder="1" applyAlignment="1">
      <alignment wrapText="1"/>
    </xf>
    <xf numFmtId="0" fontId="16" fillId="12" borderId="35" xfId="2" applyFill="1" applyBorder="1" applyAlignment="1">
      <alignment wrapText="1"/>
    </xf>
    <xf numFmtId="0" fontId="16" fillId="12" borderId="28" xfId="2" applyFill="1" applyBorder="1" applyAlignment="1">
      <alignment wrapText="1"/>
    </xf>
    <xf numFmtId="0" fontId="16" fillId="12" borderId="36" xfId="2" applyFill="1" applyBorder="1" applyAlignment="1">
      <alignment wrapText="1"/>
    </xf>
    <xf numFmtId="0" fontId="16" fillId="13" borderId="35" xfId="2" applyFill="1" applyBorder="1" applyAlignment="1">
      <alignment wrapText="1"/>
    </xf>
    <xf numFmtId="0" fontId="16" fillId="13" borderId="28" xfId="2" applyFill="1" applyBorder="1" applyAlignment="1">
      <alignment wrapText="1"/>
    </xf>
    <xf numFmtId="0" fontId="16" fillId="13" borderId="36" xfId="2" applyFill="1" applyBorder="1" applyAlignment="1">
      <alignment wrapText="1"/>
    </xf>
    <xf numFmtId="0" fontId="16" fillId="14" borderId="35" xfId="2" applyFill="1" applyBorder="1" applyAlignment="1">
      <alignment wrapText="1"/>
    </xf>
    <xf numFmtId="0" fontId="16" fillId="14" borderId="28" xfId="2" applyFill="1" applyBorder="1" applyAlignment="1">
      <alignment wrapText="1"/>
    </xf>
    <xf numFmtId="0" fontId="4" fillId="15" borderId="35" xfId="2" applyFont="1" applyFill="1" applyBorder="1" applyAlignment="1">
      <alignment horizontal="justify" wrapText="1"/>
    </xf>
    <xf numFmtId="0" fontId="4" fillId="15" borderId="28" xfId="2" applyFont="1" applyFill="1" applyBorder="1" applyAlignment="1">
      <alignment wrapText="1"/>
    </xf>
    <xf numFmtId="0" fontId="16" fillId="15" borderId="36" xfId="2" applyFill="1" applyBorder="1" applyAlignment="1">
      <alignment wrapText="1"/>
    </xf>
    <xf numFmtId="0" fontId="16" fillId="2" borderId="0" xfId="2" applyFill="1" applyAlignment="1"/>
    <xf numFmtId="0" fontId="4" fillId="15" borderId="35" xfId="2" applyFont="1" applyFill="1" applyBorder="1" applyAlignment="1">
      <alignment wrapText="1"/>
    </xf>
    <xf numFmtId="0" fontId="4" fillId="16" borderId="34" xfId="2" applyFont="1" applyFill="1" applyBorder="1" applyAlignment="1">
      <alignment wrapText="1"/>
    </xf>
    <xf numFmtId="0" fontId="16" fillId="15" borderId="28" xfId="2" applyFill="1" applyBorder="1" applyAlignment="1">
      <alignment wrapText="1"/>
    </xf>
    <xf numFmtId="0" fontId="16" fillId="15" borderId="35" xfId="2" applyFill="1" applyBorder="1" applyAlignment="1">
      <alignment wrapText="1"/>
    </xf>
    <xf numFmtId="0" fontId="4" fillId="16" borderId="37" xfId="2" applyFont="1" applyFill="1" applyBorder="1" applyAlignment="1">
      <alignment wrapText="1"/>
    </xf>
    <xf numFmtId="0" fontId="16" fillId="12" borderId="38" xfId="2" applyFill="1" applyBorder="1" applyAlignment="1">
      <alignment wrapText="1"/>
    </xf>
    <xf numFmtId="0" fontId="16" fillId="12" borderId="39" xfId="2" applyFill="1" applyBorder="1" applyAlignment="1">
      <alignment wrapText="1"/>
    </xf>
    <xf numFmtId="0" fontId="16" fillId="12" borderId="40" xfId="2" applyFill="1" applyBorder="1" applyAlignment="1">
      <alignment wrapText="1"/>
    </xf>
    <xf numFmtId="0" fontId="16" fillId="13" borderId="38" xfId="2" applyFill="1" applyBorder="1" applyAlignment="1">
      <alignment wrapText="1"/>
    </xf>
    <xf numFmtId="0" fontId="16" fillId="13" borderId="39" xfId="2" applyFill="1" applyBorder="1" applyAlignment="1">
      <alignment wrapText="1"/>
    </xf>
    <xf numFmtId="0" fontId="16" fillId="13" borderId="40" xfId="2" applyFill="1" applyBorder="1" applyAlignment="1">
      <alignment wrapText="1"/>
    </xf>
    <xf numFmtId="0" fontId="16" fillId="14" borderId="38" xfId="2" applyFill="1" applyBorder="1" applyAlignment="1">
      <alignment wrapText="1"/>
    </xf>
    <xf numFmtId="0" fontId="16" fillId="14" borderId="39" xfId="2" applyFill="1" applyBorder="1" applyAlignment="1">
      <alignment wrapText="1"/>
    </xf>
    <xf numFmtId="0" fontId="16" fillId="15" borderId="38" xfId="2" applyFill="1" applyBorder="1" applyAlignment="1">
      <alignment wrapText="1"/>
    </xf>
    <xf numFmtId="0" fontId="16" fillId="15" borderId="39" xfId="2" applyFill="1" applyBorder="1" applyAlignment="1">
      <alignment wrapText="1"/>
    </xf>
    <xf numFmtId="0" fontId="16" fillId="15" borderId="40" xfId="2" applyFill="1" applyBorder="1" applyAlignment="1">
      <alignment wrapText="1"/>
    </xf>
    <xf numFmtId="0" fontId="4" fillId="0" borderId="0" xfId="2" applyFont="1" applyAlignment="1"/>
    <xf numFmtId="0" fontId="4" fillId="17" borderId="0" xfId="2" applyFont="1" applyFill="1"/>
    <xf numFmtId="0" fontId="16" fillId="17" borderId="0" xfId="2" applyFill="1"/>
    <xf numFmtId="0" fontId="12" fillId="19" borderId="41" xfId="0" applyFont="1" applyFill="1" applyBorder="1" applyAlignment="1">
      <alignment vertical="center" wrapText="1"/>
    </xf>
    <xf numFmtId="0" fontId="7" fillId="20" borderId="6" xfId="0" applyFont="1" applyFill="1" applyBorder="1" applyAlignment="1">
      <alignment vertical="center" wrapText="1"/>
    </xf>
    <xf numFmtId="0" fontId="12" fillId="8" borderId="48" xfId="0" applyFont="1" applyFill="1" applyBorder="1" applyAlignment="1">
      <alignment vertical="center" wrapText="1"/>
    </xf>
    <xf numFmtId="0" fontId="12" fillId="8" borderId="49" xfId="0" applyFont="1" applyFill="1" applyBorder="1" applyAlignment="1">
      <alignment horizontal="center" vertical="center" wrapText="1"/>
    </xf>
    <xf numFmtId="0" fontId="7" fillId="2" borderId="50" xfId="0" applyFont="1" applyFill="1" applyBorder="1" applyAlignment="1">
      <alignment vertical="center" wrapText="1"/>
    </xf>
    <xf numFmtId="0" fontId="7" fillId="2" borderId="51" xfId="0" applyFont="1" applyFill="1" applyBorder="1" applyAlignment="1">
      <alignment horizontal="center" vertical="center" wrapText="1"/>
    </xf>
    <xf numFmtId="0" fontId="7" fillId="2" borderId="52" xfId="0" applyFont="1" applyFill="1" applyBorder="1" applyAlignment="1">
      <alignment vertical="center" wrapText="1"/>
    </xf>
    <xf numFmtId="164" fontId="7" fillId="2" borderId="53" xfId="1" applyNumberFormat="1" applyFont="1" applyFill="1" applyBorder="1" applyAlignment="1">
      <alignment horizontal="center" vertical="center" wrapText="1"/>
    </xf>
    <xf numFmtId="0" fontId="0" fillId="0" borderId="54" xfId="0" applyBorder="1"/>
    <xf numFmtId="0" fontId="0" fillId="0" borderId="55" xfId="0" applyBorder="1"/>
    <xf numFmtId="0" fontId="12" fillId="10" borderId="48" xfId="0" applyFont="1" applyFill="1" applyBorder="1" applyAlignment="1">
      <alignment vertical="center" wrapText="1"/>
    </xf>
    <xf numFmtId="0" fontId="12" fillId="10" borderId="49" xfId="0" applyFont="1" applyFill="1" applyBorder="1" applyAlignment="1">
      <alignment horizontal="center" vertical="center" wrapText="1"/>
    </xf>
    <xf numFmtId="0" fontId="7" fillId="6" borderId="50" xfId="0" applyFont="1" applyFill="1" applyBorder="1" applyAlignment="1">
      <alignment vertical="center" wrapText="1"/>
    </xf>
    <xf numFmtId="0" fontId="7" fillId="6" borderId="51" xfId="0" applyFont="1" applyFill="1" applyBorder="1" applyAlignment="1">
      <alignment horizontal="center" vertical="center" wrapText="1"/>
    </xf>
    <xf numFmtId="0" fontId="7" fillId="6" borderId="52" xfId="0" applyFont="1" applyFill="1" applyBorder="1" applyAlignment="1">
      <alignment vertical="center" wrapText="1"/>
    </xf>
    <xf numFmtId="164" fontId="7" fillId="6" borderId="53" xfId="1" applyNumberFormat="1" applyFont="1" applyFill="1" applyBorder="1" applyAlignment="1">
      <alignment horizontal="center" vertical="center" wrapText="1"/>
    </xf>
    <xf numFmtId="0" fontId="12" fillId="9" borderId="48" xfId="0" applyFont="1" applyFill="1" applyBorder="1" applyAlignment="1">
      <alignment vertical="center" wrapText="1"/>
    </xf>
    <xf numFmtId="0" fontId="12" fillId="9" borderId="49" xfId="0" applyFont="1" applyFill="1" applyBorder="1" applyAlignment="1">
      <alignment horizontal="center" vertical="center" wrapText="1"/>
    </xf>
    <xf numFmtId="0" fontId="7" fillId="7" borderId="50" xfId="0" applyFont="1" applyFill="1" applyBorder="1" applyAlignment="1">
      <alignment vertical="center" wrapText="1"/>
    </xf>
    <xf numFmtId="0" fontId="7" fillId="7" borderId="51" xfId="0" applyFont="1" applyFill="1" applyBorder="1" applyAlignment="1">
      <alignment horizontal="center" vertical="center" wrapText="1"/>
    </xf>
    <xf numFmtId="0" fontId="7" fillId="7" borderId="52" xfId="0" applyFont="1" applyFill="1" applyBorder="1" applyAlignment="1">
      <alignment vertical="center" wrapText="1"/>
    </xf>
    <xf numFmtId="164" fontId="7" fillId="7" borderId="53" xfId="1" applyNumberFormat="1" applyFont="1" applyFill="1" applyBorder="1" applyAlignment="1">
      <alignment horizontal="center" vertical="center" wrapText="1"/>
    </xf>
    <xf numFmtId="0" fontId="7" fillId="7" borderId="56" xfId="0" applyFont="1" applyFill="1" applyBorder="1" applyAlignment="1">
      <alignment vertical="center" wrapText="1"/>
    </xf>
    <xf numFmtId="164" fontId="7" fillId="7" borderId="57" xfId="1" applyNumberFormat="1" applyFont="1" applyFill="1" applyBorder="1" applyAlignment="1">
      <alignment horizontal="center" vertical="center" wrapText="1"/>
    </xf>
    <xf numFmtId="164" fontId="7" fillId="7" borderId="58" xfId="1" applyNumberFormat="1" applyFont="1" applyFill="1" applyBorder="1" applyAlignment="1">
      <alignment horizontal="center" vertical="center" wrapText="1"/>
    </xf>
    <xf numFmtId="164" fontId="0" fillId="0" borderId="0" xfId="1" applyNumberFormat="1" applyFont="1" applyAlignment="1" applyProtection="1"/>
    <xf numFmtId="9" fontId="0" fillId="0" borderId="0" xfId="1" applyFont="1" applyAlignment="1" applyProtection="1"/>
    <xf numFmtId="0" fontId="4" fillId="0" borderId="0" xfId="4"/>
    <xf numFmtId="0" fontId="8" fillId="0" borderId="9" xfId="4" applyFont="1" applyBorder="1" applyAlignment="1">
      <alignment horizontal="center" wrapText="1"/>
    </xf>
    <xf numFmtId="0" fontId="8" fillId="0" borderId="12" xfId="4" applyFont="1" applyBorder="1" applyAlignment="1">
      <alignment horizontal="center" wrapText="1"/>
    </xf>
    <xf numFmtId="0" fontId="5" fillId="0" borderId="0" xfId="4" applyFont="1"/>
    <xf numFmtId="0" fontId="4" fillId="0" borderId="0" xfId="4" applyFont="1"/>
    <xf numFmtId="0" fontId="8" fillId="18" borderId="28" xfId="4" applyFont="1" applyFill="1" applyBorder="1" applyAlignment="1">
      <alignment horizontal="center" vertical="center" wrapText="1"/>
    </xf>
    <xf numFmtId="0" fontId="4" fillId="4" borderId="28" xfId="4" applyFont="1" applyFill="1" applyBorder="1" applyAlignment="1">
      <alignment horizontal="center" vertical="center" wrapText="1"/>
    </xf>
    <xf numFmtId="0" fontId="4" fillId="0" borderId="59" xfId="4" applyBorder="1" applyAlignment="1">
      <alignment wrapText="1"/>
    </xf>
    <xf numFmtId="0" fontId="4" fillId="0" borderId="30" xfId="4" applyBorder="1" applyAlignment="1">
      <alignment wrapText="1"/>
    </xf>
    <xf numFmtId="0" fontId="4" fillId="0" borderId="60" xfId="4" applyBorder="1" applyAlignment="1">
      <alignment wrapText="1"/>
    </xf>
    <xf numFmtId="0" fontId="4" fillId="0" borderId="34" xfId="4" applyBorder="1" applyAlignment="1">
      <alignment wrapText="1"/>
    </xf>
    <xf numFmtId="0" fontId="4" fillId="0" borderId="61" xfId="4" applyBorder="1" applyAlignment="1">
      <alignment wrapText="1"/>
    </xf>
    <xf numFmtId="0" fontId="4" fillId="0" borderId="37" xfId="4" applyBorder="1" applyAlignment="1">
      <alignment wrapText="1"/>
    </xf>
    <xf numFmtId="0" fontId="4" fillId="0" borderId="0" xfId="4" applyAlignment="1">
      <alignment wrapText="1"/>
    </xf>
    <xf numFmtId="0" fontId="8" fillId="0" borderId="0" xfId="4" applyFont="1" applyAlignment="1">
      <alignment wrapText="1"/>
    </xf>
    <xf numFmtId="0" fontId="4" fillId="0" borderId="28" xfId="4" applyBorder="1" applyAlignment="1">
      <alignment wrapText="1"/>
    </xf>
    <xf numFmtId="0" fontId="8" fillId="0" borderId="28" xfId="4" applyFont="1" applyBorder="1" applyAlignment="1">
      <alignment horizontal="center" wrapText="1"/>
    </xf>
    <xf numFmtId="0" fontId="17" fillId="0" borderId="1" xfId="4" applyFont="1" applyBorder="1" applyProtection="1"/>
    <xf numFmtId="0" fontId="3" fillId="0" borderId="2" xfId="3" applyBorder="1" applyProtection="1"/>
    <xf numFmtId="0" fontId="3" fillId="0" borderId="3" xfId="3" applyBorder="1" applyProtection="1"/>
    <xf numFmtId="0" fontId="3" fillId="0" borderId="0" xfId="3" applyProtection="1"/>
    <xf numFmtId="0" fontId="17" fillId="0" borderId="4" xfId="4" applyFont="1" applyBorder="1" applyProtection="1"/>
    <xf numFmtId="0" fontId="3" fillId="0" borderId="0" xfId="3" applyBorder="1" applyProtection="1"/>
    <xf numFmtId="0" fontId="3" fillId="0" borderId="5" xfId="3" applyBorder="1" applyProtection="1"/>
    <xf numFmtId="0" fontId="4" fillId="0" borderId="4" xfId="4" applyBorder="1" applyProtection="1"/>
    <xf numFmtId="0" fontId="4" fillId="0" borderId="0" xfId="4" applyAlignment="1" applyProtection="1"/>
    <xf numFmtId="0" fontId="3" fillId="0" borderId="4" xfId="3" applyBorder="1" applyProtection="1"/>
    <xf numFmtId="0" fontId="0" fillId="0" borderId="4" xfId="4" applyFont="1" applyBorder="1" applyProtection="1"/>
    <xf numFmtId="0" fontId="21" fillId="0" borderId="4" xfId="3" applyFont="1" applyBorder="1" applyProtection="1"/>
    <xf numFmtId="0" fontId="8" fillId="0" borderId="4" xfId="4" applyFont="1" applyBorder="1" applyProtection="1"/>
    <xf numFmtId="0" fontId="8" fillId="0" borderId="4" xfId="4" applyFont="1" applyBorder="1" applyAlignment="1" applyProtection="1"/>
    <xf numFmtId="0" fontId="4" fillId="0" borderId="4" xfId="4" applyBorder="1" applyAlignment="1" applyProtection="1">
      <alignment horizontal="right"/>
    </xf>
    <xf numFmtId="0" fontId="3" fillId="0" borderId="28" xfId="3" applyBorder="1" applyProtection="1">
      <protection locked="0"/>
    </xf>
    <xf numFmtId="0" fontId="3" fillId="0" borderId="35" xfId="3" applyBorder="1" applyProtection="1">
      <protection locked="0"/>
    </xf>
    <xf numFmtId="0" fontId="22" fillId="0" borderId="36" xfId="3" applyFont="1" applyBorder="1" applyAlignment="1" applyProtection="1">
      <alignment wrapText="1"/>
      <protection locked="0"/>
    </xf>
    <xf numFmtId="0" fontId="21" fillId="0" borderId="5" xfId="3" applyFont="1" applyBorder="1" applyProtection="1"/>
    <xf numFmtId="0" fontId="4" fillId="0" borderId="0" xfId="4" applyAlignment="1">
      <alignment wrapText="1"/>
    </xf>
    <xf numFmtId="0" fontId="0" fillId="0" borderId="12" xfId="0" applyBorder="1" applyAlignment="1" applyProtection="1">
      <alignment wrapText="1"/>
      <protection locked="0"/>
    </xf>
    <xf numFmtId="0" fontId="2" fillId="0" borderId="36" xfId="3" applyFont="1" applyBorder="1" applyAlignment="1" applyProtection="1">
      <alignment horizontal="left" wrapText="1"/>
      <protection locked="0"/>
    </xf>
    <xf numFmtId="0" fontId="2" fillId="0" borderId="36" xfId="3" applyFont="1" applyBorder="1" applyAlignment="1" applyProtection="1">
      <alignment wrapText="1"/>
      <protection locked="0"/>
    </xf>
    <xf numFmtId="0" fontId="12" fillId="8" borderId="66" xfId="0" applyFont="1" applyFill="1" applyBorder="1" applyAlignment="1">
      <alignment horizontal="center" vertical="center" wrapText="1"/>
    </xf>
    <xf numFmtId="0" fontId="7" fillId="2" borderId="67" xfId="0" applyFont="1" applyFill="1" applyBorder="1" applyAlignment="1">
      <alignment horizontal="center" vertical="center" wrapText="1"/>
    </xf>
    <xf numFmtId="164" fontId="7" fillId="2" borderId="68" xfId="1" applyNumberFormat="1" applyFont="1" applyFill="1" applyBorder="1" applyAlignment="1">
      <alignment horizontal="center" vertical="center" wrapText="1"/>
    </xf>
    <xf numFmtId="0" fontId="12" fillId="10" borderId="66" xfId="0" applyFont="1" applyFill="1" applyBorder="1" applyAlignment="1">
      <alignment horizontal="center" vertical="center" wrapText="1"/>
    </xf>
    <xf numFmtId="0" fontId="7" fillId="6" borderId="67" xfId="0" applyFont="1" applyFill="1" applyBorder="1" applyAlignment="1">
      <alignment horizontal="center" vertical="center" wrapText="1"/>
    </xf>
    <xf numFmtId="164" fontId="7" fillId="6" borderId="68" xfId="1" applyNumberFormat="1" applyFont="1" applyFill="1" applyBorder="1" applyAlignment="1">
      <alignment horizontal="center" vertical="center" wrapText="1"/>
    </xf>
    <xf numFmtId="0" fontId="12" fillId="9" borderId="66" xfId="0" applyFont="1" applyFill="1" applyBorder="1" applyAlignment="1">
      <alignment horizontal="center" vertical="center" wrapText="1"/>
    </xf>
    <xf numFmtId="0" fontId="7" fillId="7" borderId="67" xfId="0" applyFont="1" applyFill="1" applyBorder="1" applyAlignment="1">
      <alignment horizontal="center" vertical="center" wrapText="1"/>
    </xf>
    <xf numFmtId="164" fontId="7" fillId="7" borderId="68" xfId="1" applyNumberFormat="1" applyFont="1" applyFill="1" applyBorder="1" applyAlignment="1">
      <alignment horizontal="center" vertical="center" wrapText="1"/>
    </xf>
    <xf numFmtId="164" fontId="7" fillId="7" borderId="70" xfId="1" applyNumberFormat="1" applyFont="1" applyFill="1" applyBorder="1" applyAlignment="1">
      <alignment horizontal="center" vertical="center" wrapText="1"/>
    </xf>
    <xf numFmtId="10" fontId="0" fillId="0" borderId="0" xfId="0" applyNumberFormat="1"/>
    <xf numFmtId="0" fontId="3" fillId="0" borderId="36" xfId="3" applyNumberFormat="1" applyBorder="1" applyAlignment="1" applyProtection="1">
      <alignment wrapText="1"/>
      <protection locked="0"/>
    </xf>
    <xf numFmtId="0" fontId="0" fillId="0" borderId="5" xfId="4" applyFont="1" applyBorder="1" applyProtection="1"/>
    <xf numFmtId="0" fontId="0" fillId="0" borderId="5" xfId="4" applyFont="1" applyFill="1" applyBorder="1" applyProtection="1"/>
    <xf numFmtId="0" fontId="2" fillId="0" borderId="5" xfId="3" applyFont="1" applyBorder="1" applyProtection="1"/>
    <xf numFmtId="0" fontId="23" fillId="0" borderId="36" xfId="5" applyNumberFormat="1" applyBorder="1" applyAlignment="1" applyProtection="1">
      <alignment wrapText="1"/>
      <protection locked="0"/>
    </xf>
    <xf numFmtId="0" fontId="17" fillId="0" borderId="0" xfId="0" applyFont="1"/>
    <xf numFmtId="0" fontId="4" fillId="0" borderId="0" xfId="0" applyFont="1"/>
    <xf numFmtId="0" fontId="0" fillId="0" borderId="0" xfId="0" applyAlignment="1">
      <alignment horizontal="center" vertical="top"/>
    </xf>
    <xf numFmtId="0" fontId="4" fillId="0" borderId="0" xfId="0" applyFont="1" applyAlignment="1">
      <alignment vertical="top" wrapText="1"/>
    </xf>
    <xf numFmtId="0" fontId="0" fillId="0" borderId="0" xfId="0" applyAlignment="1">
      <alignment vertical="top" wrapText="1"/>
    </xf>
    <xf numFmtId="0" fontId="4" fillId="0" borderId="4" xfId="0" applyFont="1" applyBorder="1" applyAlignment="1">
      <alignment wrapText="1"/>
    </xf>
    <xf numFmtId="0" fontId="1" fillId="0" borderId="0" xfId="3" applyFont="1" applyAlignment="1" applyProtection="1">
      <alignment wrapText="1"/>
    </xf>
    <xf numFmtId="0" fontId="4" fillId="0" borderId="0" xfId="4" applyBorder="1" applyProtection="1"/>
    <xf numFmtId="0" fontId="0" fillId="0" borderId="4" xfId="4" applyFont="1" applyBorder="1" applyProtection="1"/>
    <xf numFmtId="0" fontId="8" fillId="0" borderId="1" xfId="0" applyFont="1" applyBorder="1"/>
    <xf numFmtId="0" fontId="0" fillId="0" borderId="2" xfId="0" applyBorder="1"/>
    <xf numFmtId="0" fontId="0" fillId="0" borderId="3" xfId="0" applyBorder="1"/>
    <xf numFmtId="0" fontId="6" fillId="3" borderId="4" xfId="0" applyFont="1" applyFill="1" applyBorder="1"/>
    <xf numFmtId="0" fontId="10" fillId="0" borderId="0" xfId="0" applyFont="1"/>
    <xf numFmtId="0" fontId="0" fillId="0" borderId="0" xfId="0" applyAlignment="1">
      <alignment horizontal="center"/>
    </xf>
    <xf numFmtId="164" fontId="0" fillId="0" borderId="0" xfId="0" applyNumberFormat="1"/>
    <xf numFmtId="0" fontId="0" fillId="0" borderId="0" xfId="0" applyAlignment="1">
      <alignment horizontal="left" vertical="top" wrapText="1"/>
    </xf>
    <xf numFmtId="0" fontId="0" fillId="0" borderId="5" xfId="0" applyBorder="1" applyAlignment="1">
      <alignment horizontal="left" vertical="top" wrapText="1"/>
    </xf>
    <xf numFmtId="0" fontId="0" fillId="0" borderId="23" xfId="0" applyBorder="1"/>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4" xfId="0" applyBorder="1" applyAlignment="1">
      <alignment vertical="top" wrapText="1"/>
    </xf>
    <xf numFmtId="0" fontId="0" fillId="0" borderId="4" xfId="0" applyBorder="1" applyAlignment="1">
      <alignment horizontal="right" vertical="top"/>
    </xf>
    <xf numFmtId="0" fontId="10" fillId="0" borderId="0" xfId="0" applyFont="1" applyAlignment="1">
      <alignment vertical="top"/>
    </xf>
    <xf numFmtId="0" fontId="0" fillId="0" borderId="0" xfId="0" applyAlignment="1">
      <alignment vertical="top"/>
    </xf>
    <xf numFmtId="0" fontId="6" fillId="0" borderId="0" xfId="0" applyFont="1" applyAlignment="1">
      <alignment horizontal="center" wrapText="1"/>
    </xf>
    <xf numFmtId="0" fontId="0" fillId="0" borderId="4" xfId="0" applyBorder="1" applyAlignment="1">
      <alignment horizontal="left"/>
    </xf>
    <xf numFmtId="0" fontId="0" fillId="0" borderId="12" xfId="0" applyBorder="1" applyAlignment="1" applyProtection="1">
      <alignment horizontal="right"/>
      <protection locked="0"/>
    </xf>
    <xf numFmtId="0" fontId="0" fillId="0" borderId="4" xfId="0" applyBorder="1" applyAlignment="1">
      <alignment horizontal="right"/>
    </xf>
    <xf numFmtId="0" fontId="0" fillId="0" borderId="12" xfId="0" applyBorder="1" applyProtection="1">
      <protection locked="0"/>
    </xf>
    <xf numFmtId="0" fontId="11" fillId="0" borderId="4" xfId="0" applyFont="1" applyBorder="1" applyAlignment="1">
      <alignment horizontal="left"/>
    </xf>
    <xf numFmtId="0" fontId="8" fillId="0" borderId="0" xfId="0" applyFont="1" applyAlignment="1">
      <alignment horizontal="center" wrapText="1"/>
    </xf>
    <xf numFmtId="9" fontId="0" fillId="5" borderId="12" xfId="0" applyNumberFormat="1" applyFill="1" applyBorder="1"/>
    <xf numFmtId="0" fontId="0" fillId="0" borderId="12" xfId="0" applyBorder="1" applyAlignment="1" applyProtection="1">
      <alignment horizontal="center"/>
      <protection locked="0"/>
    </xf>
    <xf numFmtId="0" fontId="5" fillId="0" borderId="0" xfId="0" applyFont="1" applyAlignment="1">
      <alignment horizontal="center" vertical="center"/>
    </xf>
    <xf numFmtId="164" fontId="0" fillId="5" borderId="12" xfId="0" applyNumberFormat="1" applyFill="1" applyBorder="1"/>
    <xf numFmtId="0" fontId="11" fillId="0" borderId="4" xfId="0" applyFont="1" applyBorder="1"/>
    <xf numFmtId="0" fontId="0" fillId="0" borderId="10" xfId="0" applyBorder="1"/>
    <xf numFmtId="164" fontId="0" fillId="0" borderId="10" xfId="0" applyNumberFormat="1" applyBorder="1"/>
    <xf numFmtId="0" fontId="0" fillId="5" borderId="12" xfId="0" applyFill="1" applyBorder="1"/>
    <xf numFmtId="9" fontId="0" fillId="0" borderId="0" xfId="0" applyNumberFormat="1"/>
    <xf numFmtId="0" fontId="4" fillId="0" borderId="4" xfId="0" applyFont="1" applyBorder="1"/>
    <xf numFmtId="0" fontId="0" fillId="4" borderId="4" xfId="0" applyFill="1" applyBorder="1" applyAlignment="1">
      <alignment horizontal="left"/>
    </xf>
    <xf numFmtId="0" fontId="6" fillId="11" borderId="4" xfId="0" applyFont="1" applyFill="1" applyBorder="1" applyAlignment="1">
      <alignment horizontal="left"/>
    </xf>
    <xf numFmtId="0" fontId="8" fillId="4" borderId="6" xfId="0" applyFont="1" applyFill="1" applyBorder="1" applyAlignment="1">
      <alignment horizontal="center"/>
    </xf>
    <xf numFmtId="0" fontId="4" fillId="0" borderId="4" xfId="0" applyFont="1" applyBorder="1" applyAlignment="1">
      <alignment horizontal="left"/>
    </xf>
    <xf numFmtId="0" fontId="13" fillId="0" borderId="4" xfId="0" applyFont="1" applyBorder="1" applyAlignment="1">
      <alignment horizontal="left"/>
    </xf>
    <xf numFmtId="0" fontId="0" fillId="0" borderId="6" xfId="0" applyBorder="1"/>
    <xf numFmtId="0" fontId="0" fillId="0" borderId="7" xfId="0" applyBorder="1"/>
    <xf numFmtId="0" fontId="0" fillId="0" borderId="8" xfId="0" applyBorder="1"/>
    <xf numFmtId="0" fontId="22" fillId="0" borderId="72" xfId="3" applyFont="1" applyBorder="1" applyAlignment="1" applyProtection="1">
      <alignment horizontal="left" vertical="top" wrapText="1"/>
      <protection locked="0"/>
    </xf>
    <xf numFmtId="0" fontId="22" fillId="0" borderId="40" xfId="3" applyFont="1" applyBorder="1" applyAlignment="1" applyProtection="1">
      <alignment horizontal="left" vertical="top" wrapText="1"/>
      <protection locked="0"/>
    </xf>
    <xf numFmtId="0" fontId="18" fillId="0" borderId="4" xfId="4" applyFont="1" applyBorder="1" applyAlignment="1" applyProtection="1">
      <alignment horizontal="left" wrapText="1" indent="2"/>
    </xf>
    <xf numFmtId="0" fontId="18" fillId="0" borderId="0" xfId="4" applyFont="1" applyBorder="1" applyAlignment="1" applyProtection="1">
      <alignment horizontal="left" wrapText="1" indent="2"/>
    </xf>
    <xf numFmtId="0" fontId="0" fillId="0" borderId="4" xfId="4" applyFont="1" applyBorder="1" applyAlignment="1" applyProtection="1">
      <alignment horizontal="left" vertical="top" wrapText="1"/>
    </xf>
    <xf numFmtId="0" fontId="0" fillId="0" borderId="0" xfId="4" applyFont="1" applyBorder="1" applyAlignment="1" applyProtection="1">
      <alignment horizontal="left" vertical="top" wrapText="1"/>
    </xf>
    <xf numFmtId="0" fontId="18" fillId="0" borderId="0" xfId="4" applyFont="1" applyBorder="1" applyAlignment="1" applyProtection="1">
      <alignment horizontal="left"/>
    </xf>
    <xf numFmtId="0" fontId="18" fillId="0" borderId="5" xfId="4" applyFont="1" applyBorder="1" applyAlignment="1" applyProtection="1">
      <alignment horizontal="left"/>
    </xf>
    <xf numFmtId="0" fontId="5" fillId="0" borderId="4" xfId="4" applyFont="1" applyBorder="1" applyAlignment="1" applyProtection="1">
      <alignment horizontal="left"/>
    </xf>
    <xf numFmtId="0" fontId="5" fillId="0" borderId="0" xfId="4" applyFont="1" applyBorder="1" applyAlignment="1" applyProtection="1">
      <alignment horizontal="left"/>
    </xf>
    <xf numFmtId="0" fontId="6" fillId="2" borderId="4" xfId="4" applyFont="1" applyFill="1" applyBorder="1" applyAlignment="1" applyProtection="1">
      <alignment horizontal="left" vertical="top" wrapText="1"/>
    </xf>
    <xf numFmtId="0" fontId="6" fillId="2" borderId="0" xfId="4" applyFont="1" applyFill="1" applyBorder="1" applyAlignment="1" applyProtection="1">
      <alignment horizontal="left" vertical="top" wrapText="1"/>
    </xf>
    <xf numFmtId="0" fontId="6" fillId="2" borderId="5" xfId="4" applyFont="1" applyFill="1" applyBorder="1" applyAlignment="1" applyProtection="1">
      <alignment horizontal="left" vertical="top" wrapText="1"/>
    </xf>
    <xf numFmtId="0" fontId="0" fillId="0" borderId="4" xfId="4" applyFont="1" applyBorder="1" applyAlignment="1" applyProtection="1">
      <alignment horizontal="left"/>
    </xf>
    <xf numFmtId="0" fontId="0" fillId="0" borderId="0" xfId="4" applyFont="1" applyBorder="1" applyAlignment="1" applyProtection="1">
      <alignment horizontal="left"/>
    </xf>
    <xf numFmtId="0" fontId="4" fillId="0" borderId="4" xfId="4" applyBorder="1" applyProtection="1"/>
    <xf numFmtId="0" fontId="4" fillId="0" borderId="0" xfId="4" applyBorder="1" applyProtection="1"/>
    <xf numFmtId="0" fontId="4" fillId="0" borderId="4" xfId="4" applyFont="1" applyBorder="1" applyProtection="1"/>
    <xf numFmtId="0" fontId="4" fillId="0" borderId="0" xfId="4" applyFont="1" applyBorder="1" applyProtection="1"/>
    <xf numFmtId="0" fontId="4" fillId="0" borderId="60" xfId="0" applyFont="1" applyBorder="1" applyAlignment="1">
      <alignment horizontal="left" vertical="top" wrapText="1"/>
    </xf>
    <xf numFmtId="0" fontId="4" fillId="0" borderId="63" xfId="0" applyFont="1" applyBorder="1" applyAlignment="1">
      <alignment horizontal="left" vertical="top" wrapText="1"/>
    </xf>
    <xf numFmtId="0" fontId="4" fillId="0" borderId="64"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73" xfId="0" applyFont="1" applyBorder="1" applyAlignment="1">
      <alignment horizontal="left" vertical="top" wrapText="1"/>
    </xf>
    <xf numFmtId="0" fontId="0" fillId="0" borderId="4" xfId="4" applyFont="1" applyBorder="1" applyProtection="1"/>
    <xf numFmtId="0" fontId="0" fillId="0" borderId="71" xfId="4" applyFont="1" applyBorder="1" applyAlignment="1" applyProtection="1">
      <alignment horizontal="left" vertical="top" wrapText="1"/>
    </xf>
    <xf numFmtId="0" fontId="6" fillId="2" borderId="4" xfId="4" applyFont="1" applyFill="1" applyBorder="1" applyAlignment="1" applyProtection="1">
      <alignment horizontal="left"/>
    </xf>
    <xf numFmtId="0" fontId="6" fillId="2" borderId="0" xfId="4" applyFont="1" applyFill="1" applyBorder="1" applyAlignment="1" applyProtection="1">
      <alignment horizontal="left"/>
    </xf>
    <xf numFmtId="0" fontId="6" fillId="2" borderId="5" xfId="4" applyFont="1" applyFill="1" applyBorder="1" applyAlignment="1" applyProtection="1">
      <alignment horizontal="left"/>
    </xf>
    <xf numFmtId="0" fontId="4" fillId="0" borderId="29" xfId="4" applyFont="1" applyBorder="1" applyAlignment="1" applyProtection="1">
      <alignment horizontal="left"/>
      <protection locked="0"/>
    </xf>
    <xf numFmtId="0" fontId="4" fillId="0" borderId="63" xfId="4" applyFont="1" applyBorder="1" applyAlignment="1" applyProtection="1">
      <alignment horizontal="left"/>
      <protection locked="0"/>
    </xf>
    <xf numFmtId="0" fontId="4" fillId="0" borderId="64" xfId="4" applyFont="1" applyBorder="1" applyAlignment="1" applyProtection="1">
      <alignment horizontal="left"/>
      <protection locked="0"/>
    </xf>
    <xf numFmtId="0" fontId="22" fillId="0" borderId="29" xfId="3" applyFont="1" applyBorder="1" applyAlignment="1" applyProtection="1">
      <alignment horizontal="left"/>
      <protection locked="0"/>
    </xf>
    <xf numFmtId="0" fontId="22" fillId="0" borderId="63" xfId="3" applyFont="1" applyBorder="1" applyAlignment="1" applyProtection="1">
      <alignment horizontal="left"/>
      <protection locked="0"/>
    </xf>
    <xf numFmtId="0" fontId="22" fillId="0" borderId="64" xfId="3" applyFont="1" applyBorder="1" applyAlignment="1" applyProtection="1">
      <alignment horizontal="left"/>
      <protection locked="0"/>
    </xf>
    <xf numFmtId="0" fontId="4" fillId="0" borderId="4" xfId="0" applyFont="1" applyBorder="1" applyAlignment="1" applyProtection="1">
      <alignment horizontal="right" wrapText="1"/>
    </xf>
    <xf numFmtId="0" fontId="4" fillId="0" borderId="0" xfId="0" applyFont="1" applyBorder="1" applyAlignment="1" applyProtection="1">
      <alignment horizontal="right" wrapText="1"/>
    </xf>
    <xf numFmtId="0" fontId="4" fillId="0" borderId="4" xfId="0" applyFont="1" applyBorder="1" applyAlignment="1" applyProtection="1">
      <alignment horizontal="right" vertical="top" wrapText="1"/>
    </xf>
    <xf numFmtId="0" fontId="4" fillId="0" borderId="0" xfId="0" applyFont="1" applyBorder="1" applyAlignment="1" applyProtection="1">
      <alignment horizontal="right" vertical="top" wrapText="1"/>
    </xf>
    <xf numFmtId="0" fontId="0" fillId="0" borderId="0" xfId="0" applyAlignment="1">
      <alignment horizontal="center"/>
    </xf>
    <xf numFmtId="0" fontId="6" fillId="3" borderId="1" xfId="0" applyFont="1" applyFill="1" applyBorder="1" applyAlignment="1">
      <alignment horizontal="left"/>
    </xf>
    <xf numFmtId="0" fontId="6" fillId="3" borderId="2" xfId="0" applyFont="1" applyFill="1" applyBorder="1" applyAlignment="1">
      <alignment horizontal="left"/>
    </xf>
    <xf numFmtId="0" fontId="6" fillId="3" borderId="3" xfId="0" applyFont="1" applyFill="1" applyBorder="1" applyAlignment="1">
      <alignment horizontal="left"/>
    </xf>
    <xf numFmtId="0" fontId="0" fillId="0" borderId="4"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9"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6" fillId="3" borderId="1" xfId="0" applyFont="1" applyFill="1" applyBorder="1" applyAlignment="1">
      <alignment vertical="top" wrapText="1"/>
    </xf>
    <xf numFmtId="0" fontId="0" fillId="0" borderId="3" xfId="0" applyBorder="1" applyAlignment="1">
      <alignment vertical="top" wrapText="1"/>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65" xfId="0" applyFont="1" applyBorder="1" applyAlignment="1">
      <alignment horizontal="center" vertical="center"/>
    </xf>
    <xf numFmtId="0" fontId="5" fillId="0" borderId="47" xfId="0" applyFont="1" applyBorder="1" applyAlignment="1">
      <alignment horizontal="center" vertical="center"/>
    </xf>
    <xf numFmtId="0" fontId="4" fillId="0" borderId="54" xfId="0" applyFont="1" applyBorder="1" applyAlignment="1">
      <alignment horizontal="center"/>
    </xf>
    <xf numFmtId="0" fontId="4" fillId="0" borderId="16" xfId="0" applyFont="1" applyBorder="1" applyAlignment="1">
      <alignment horizontal="center"/>
    </xf>
    <xf numFmtId="0" fontId="4" fillId="0" borderId="55" xfId="0" applyFont="1" applyBorder="1" applyAlignment="1">
      <alignment horizontal="center"/>
    </xf>
    <xf numFmtId="0" fontId="12" fillId="19" borderId="15" xfId="0" applyFont="1" applyFill="1" applyBorder="1" applyAlignment="1">
      <alignment horizontal="center" vertical="center" wrapText="1"/>
    </xf>
    <xf numFmtId="0" fontId="12" fillId="19" borderId="69" xfId="0" applyFont="1" applyFill="1" applyBorder="1" applyAlignment="1">
      <alignment horizontal="center" vertical="center" wrapText="1"/>
    </xf>
    <xf numFmtId="0" fontId="12" fillId="19" borderId="42" xfId="0" applyFont="1" applyFill="1" applyBorder="1" applyAlignment="1">
      <alignment horizontal="center" vertical="center" wrapText="1"/>
    </xf>
    <xf numFmtId="0" fontId="7" fillId="20" borderId="43" xfId="0" applyFont="1" applyFill="1" applyBorder="1" applyAlignment="1">
      <alignment horizontal="left" vertical="center" wrapText="1"/>
    </xf>
    <xf numFmtId="0" fontId="7" fillId="20" borderId="44" xfId="0" applyFont="1" applyFill="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8" fillId="4" borderId="14" xfId="0" applyFont="1" applyFill="1" applyBorder="1" applyAlignment="1">
      <alignment horizontal="center" wrapText="1"/>
    </xf>
    <xf numFmtId="0" fontId="8" fillId="4" borderId="13" xfId="0" applyFont="1" applyFill="1" applyBorder="1" applyAlignment="1">
      <alignment horizontal="center" wrapText="1"/>
    </xf>
    <xf numFmtId="0" fontId="8" fillId="4" borderId="14" xfId="0" applyFont="1" applyFill="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164" fontId="4" fillId="0" borderId="9" xfId="1" applyNumberFormat="1" applyFont="1" applyFill="1" applyBorder="1" applyAlignment="1" applyProtection="1">
      <alignment horizontal="center"/>
      <protection locked="0"/>
    </xf>
    <xf numFmtId="164" fontId="4" fillId="0" borderId="11" xfId="1" applyNumberFormat="1" applyFont="1" applyFill="1" applyBorder="1" applyAlignment="1" applyProtection="1">
      <alignment horizontal="center"/>
      <protection locked="0"/>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13" fillId="5" borderId="9" xfId="1" applyNumberFormat="1" applyFont="1" applyFill="1" applyBorder="1" applyAlignment="1" applyProtection="1">
      <alignment horizontal="left"/>
    </xf>
    <xf numFmtId="0" fontId="13" fillId="5" borderId="10" xfId="1" applyNumberFormat="1" applyFont="1" applyFill="1" applyBorder="1" applyAlignment="1" applyProtection="1">
      <alignment horizontal="left"/>
    </xf>
    <xf numFmtId="0" fontId="13" fillId="5" borderId="11" xfId="1" applyNumberFormat="1" applyFont="1" applyFill="1" applyBorder="1" applyAlignment="1" applyProtection="1">
      <alignment horizontal="left"/>
    </xf>
    <xf numFmtId="0" fontId="13" fillId="0" borderId="0" xfId="0" applyFont="1" applyAlignment="1">
      <alignment horizontal="left" wrapText="1"/>
    </xf>
    <xf numFmtId="0" fontId="8" fillId="12" borderId="24" xfId="2" applyFont="1" applyFill="1" applyBorder="1" applyAlignment="1">
      <alignment horizontal="center" wrapText="1"/>
    </xf>
    <xf numFmtId="0" fontId="8" fillId="12" borderId="25" xfId="2" applyFont="1" applyFill="1" applyBorder="1" applyAlignment="1">
      <alignment horizontal="center" wrapText="1"/>
    </xf>
    <xf numFmtId="0" fontId="8" fillId="12" borderId="26" xfId="2" applyFont="1" applyFill="1" applyBorder="1" applyAlignment="1">
      <alignment horizontal="center" wrapText="1"/>
    </xf>
    <xf numFmtId="0" fontId="8" fillId="13" borderId="27" xfId="2" applyFont="1" applyFill="1" applyBorder="1" applyAlignment="1">
      <alignment horizontal="center" wrapText="1"/>
    </xf>
    <xf numFmtId="0" fontId="8" fillId="14" borderId="27" xfId="2" applyFont="1" applyFill="1" applyBorder="1" applyAlignment="1">
      <alignment horizontal="center" wrapText="1"/>
    </xf>
    <xf numFmtId="0" fontId="8" fillId="15" borderId="24" xfId="2" applyFont="1" applyFill="1" applyBorder="1" applyAlignment="1">
      <alignment horizontal="center" wrapText="1"/>
    </xf>
    <xf numFmtId="0" fontId="8" fillId="15" borderId="25" xfId="2" applyFont="1" applyFill="1" applyBorder="1" applyAlignment="1">
      <alignment horizontal="center" wrapText="1"/>
    </xf>
    <xf numFmtId="0" fontId="8" fillId="15" borderId="26" xfId="2" applyFont="1" applyFill="1" applyBorder="1" applyAlignment="1">
      <alignment horizontal="center" wrapText="1"/>
    </xf>
    <xf numFmtId="0" fontId="8" fillId="0" borderId="0" xfId="4" applyFont="1" applyAlignment="1">
      <alignment horizontal="left" wrapText="1"/>
    </xf>
    <xf numFmtId="0" fontId="8" fillId="0" borderId="0" xfId="4" applyFont="1" applyAlignment="1">
      <alignment wrapText="1"/>
    </xf>
    <xf numFmtId="0" fontId="4" fillId="0" borderId="0" xfId="4" applyAlignment="1">
      <alignment wrapText="1"/>
    </xf>
    <xf numFmtId="0" fontId="8" fillId="0" borderId="27" xfId="4" applyFont="1" applyBorder="1" applyAlignment="1">
      <alignment horizontal="center"/>
    </xf>
    <xf numFmtId="0" fontId="8" fillId="0" borderId="62" xfId="4" applyFont="1" applyBorder="1" applyAlignment="1">
      <alignment horizontal="center"/>
    </xf>
    <xf numFmtId="0" fontId="8" fillId="0" borderId="28" xfId="4" applyFont="1" applyBorder="1" applyAlignment="1">
      <alignment horizontal="center" wrapText="1"/>
    </xf>
  </cellXfs>
  <cellStyles count="6">
    <cellStyle name="Hyperlink" xfId="5" builtinId="8"/>
    <cellStyle name="Normal" xfId="0" builtinId="0"/>
    <cellStyle name="Normal 2" xfId="2" xr:uid="{00000000-0005-0000-0000-000001000000}"/>
    <cellStyle name="Normal 2 2" xfId="4" xr:uid="{00000000-0005-0000-0000-000002000000}"/>
    <cellStyle name="Normal 3" xfId="3" xr:uid="{00000000-0005-0000-0000-000003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39</xdr:row>
          <xdr:rowOff>9525</xdr:rowOff>
        </xdr:from>
        <xdr:to>
          <xdr:col>4</xdr:col>
          <xdr:colOff>276225</xdr:colOff>
          <xdr:row>39</xdr:row>
          <xdr:rowOff>171450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40</xdr:row>
          <xdr:rowOff>9525</xdr:rowOff>
        </xdr:from>
        <xdr:to>
          <xdr:col>4</xdr:col>
          <xdr:colOff>276225</xdr:colOff>
          <xdr:row>40</xdr:row>
          <xdr:rowOff>171450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xdr:row>
          <xdr:rowOff>104775</xdr:rowOff>
        </xdr:from>
        <xdr:to>
          <xdr:col>4</xdr:col>
          <xdr:colOff>276225</xdr:colOff>
          <xdr:row>15</xdr:row>
          <xdr:rowOff>266700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104775</xdr:rowOff>
        </xdr:from>
        <xdr:to>
          <xdr:col>4</xdr:col>
          <xdr:colOff>276225</xdr:colOff>
          <xdr:row>16</xdr:row>
          <xdr:rowOff>266700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19050</xdr:rowOff>
        </xdr:from>
        <xdr:to>
          <xdr:col>4</xdr:col>
          <xdr:colOff>276225</xdr:colOff>
          <xdr:row>18</xdr:row>
          <xdr:rowOff>180975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42</xdr:row>
          <xdr:rowOff>114300</xdr:rowOff>
        </xdr:from>
        <xdr:to>
          <xdr:col>4</xdr:col>
          <xdr:colOff>466725</xdr:colOff>
          <xdr:row>42</xdr:row>
          <xdr:rowOff>485775</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3209925" y="8534400"/>
              <a:ext cx="457200" cy="371475"/>
              <a:chOff x="8210550" y="8124783"/>
              <a:chExt cx="1076325" cy="428677"/>
            </a:xfrm>
          </xdr:grpSpPr>
          <xdr:sp macro="" textlink="">
            <xdr:nvSpPr>
              <xdr:cNvPr id="13330" name="Option Button 18" hidden="1">
                <a:extLst>
                  <a:ext uri="{63B3BB69-23CF-44E3-9099-C40C66FF867C}">
                    <a14:compatExt spid="_x0000_s13330"/>
                  </a:ext>
                  <a:ext uri="{FF2B5EF4-FFF2-40B4-BE49-F238E27FC236}">
                    <a16:creationId xmlns:a16="http://schemas.microsoft.com/office/drawing/2014/main" id="{00000000-0008-0000-0000-000012340000}"/>
                  </a:ext>
                </a:extLst>
              </xdr:cNvPr>
              <xdr:cNvSpPr/>
            </xdr:nvSpPr>
            <xdr:spPr bwMode="auto">
              <a:xfrm>
                <a:off x="8210550" y="8124783"/>
                <a:ext cx="10763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13331" name="Option Button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8210550" y="8343910"/>
                <a:ext cx="10763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21</xdr:row>
          <xdr:rowOff>15480</xdr:rowOff>
        </xdr:from>
        <xdr:to>
          <xdr:col>2</xdr:col>
          <xdr:colOff>107946</xdr:colOff>
          <xdr:row>22</xdr:row>
          <xdr:rowOff>31351</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3698875" y="3730230"/>
              <a:ext cx="925509" cy="174621"/>
              <a:chOff x="3698875" y="3730230"/>
              <a:chExt cx="925509" cy="174621"/>
            </a:xfrm>
          </xdr:grpSpPr>
          <xdr:sp macro="" textlink="">
            <xdr:nvSpPr>
              <xdr:cNvPr id="21505" name="Option Button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3698875" y="3730627"/>
                <a:ext cx="457200" cy="174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21506" name="Option Butto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4167184" y="3730230"/>
                <a:ext cx="457200" cy="174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158756</xdr:colOff>
          <xdr:row>1</xdr:row>
          <xdr:rowOff>119062</xdr:rowOff>
        </xdr:from>
        <xdr:to>
          <xdr:col>1</xdr:col>
          <xdr:colOff>388944</xdr:colOff>
          <xdr:row>5</xdr:row>
          <xdr:rowOff>146044</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3857631" y="293687"/>
              <a:ext cx="230188" cy="661982"/>
              <a:chOff x="3944937" y="317500"/>
              <a:chExt cx="458788" cy="661982"/>
            </a:xfrm>
          </xdr:grpSpPr>
          <xdr:sp macro="" textlink="">
            <xdr:nvSpPr>
              <xdr:cNvPr id="21507" name="Option Button 3" hidden="1">
                <a:extLst>
                  <a:ext uri="{63B3BB69-23CF-44E3-9099-C40C66FF867C}">
                    <a14:compatExt spid="_x0000_s21507"/>
                  </a:ext>
                  <a:ext uri="{FF2B5EF4-FFF2-40B4-BE49-F238E27FC236}">
                    <a16:creationId xmlns:a16="http://schemas.microsoft.com/office/drawing/2014/main" id="{00000000-0008-0000-0100-000003540000}"/>
                  </a:ext>
                </a:extLst>
              </xdr:cNvPr>
              <xdr:cNvSpPr/>
            </xdr:nvSpPr>
            <xdr:spPr bwMode="auto">
              <a:xfrm>
                <a:off x="3944937" y="317500"/>
                <a:ext cx="457199" cy="174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08" name="Option Button 4" hidden="1">
                <a:extLst>
                  <a:ext uri="{63B3BB69-23CF-44E3-9099-C40C66FF867C}">
                    <a14:compatExt spid="_x0000_s21508"/>
                  </a:ext>
                  <a:ext uri="{FF2B5EF4-FFF2-40B4-BE49-F238E27FC236}">
                    <a16:creationId xmlns:a16="http://schemas.microsoft.com/office/drawing/2014/main" id="{00000000-0008-0000-0100-000004540000}"/>
                  </a:ext>
                </a:extLst>
              </xdr:cNvPr>
              <xdr:cNvSpPr/>
            </xdr:nvSpPr>
            <xdr:spPr bwMode="auto">
              <a:xfrm>
                <a:off x="3944937" y="475857"/>
                <a:ext cx="457199" cy="174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09" name="Option Button 5" hidden="1">
                <a:extLst>
                  <a:ext uri="{63B3BB69-23CF-44E3-9099-C40C66FF867C}">
                    <a14:compatExt spid="_x0000_s21509"/>
                  </a:ext>
                  <a:ext uri="{FF2B5EF4-FFF2-40B4-BE49-F238E27FC236}">
                    <a16:creationId xmlns:a16="http://schemas.microsoft.com/office/drawing/2014/main" id="{00000000-0008-0000-0100-000005540000}"/>
                  </a:ext>
                </a:extLst>
              </xdr:cNvPr>
              <xdr:cNvSpPr/>
            </xdr:nvSpPr>
            <xdr:spPr bwMode="auto">
              <a:xfrm>
                <a:off x="3946526" y="642933"/>
                <a:ext cx="457199" cy="174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510" name="Option Button 6" hidden="1">
                <a:extLst>
                  <a:ext uri="{63B3BB69-23CF-44E3-9099-C40C66FF867C}">
                    <a14:compatExt spid="_x0000_s21510"/>
                  </a:ext>
                  <a:ext uri="{FF2B5EF4-FFF2-40B4-BE49-F238E27FC236}">
                    <a16:creationId xmlns:a16="http://schemas.microsoft.com/office/drawing/2014/main" id="{00000000-0008-0000-0100-000006540000}"/>
                  </a:ext>
                </a:extLst>
              </xdr:cNvPr>
              <xdr:cNvSpPr/>
            </xdr:nvSpPr>
            <xdr:spPr bwMode="auto">
              <a:xfrm>
                <a:off x="3946526" y="811207"/>
                <a:ext cx="457199" cy="168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xdr:row>
          <xdr:rowOff>9525</xdr:rowOff>
        </xdr:from>
        <xdr:to>
          <xdr:col>1</xdr:col>
          <xdr:colOff>495300</xdr:colOff>
          <xdr:row>6</xdr:row>
          <xdr:rowOff>57150</xdr:rowOff>
        </xdr:to>
        <xdr:sp macro="" textlink="">
          <xdr:nvSpPr>
            <xdr:cNvPr id="21511" name="Group Box 7" hidden="1">
              <a:extLst>
                <a:ext uri="{63B3BB69-23CF-44E3-9099-C40C66FF867C}">
                  <a14:compatExt spid="_x0000_s21511"/>
                </a:ext>
                <a:ext uri="{FF2B5EF4-FFF2-40B4-BE49-F238E27FC236}">
                  <a16:creationId xmlns:a16="http://schemas.microsoft.com/office/drawing/2014/main" id="{00000000-0008-0000-0100-000007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3629023</xdr:colOff>
          <xdr:row>7</xdr:row>
          <xdr:rowOff>57150</xdr:rowOff>
        </xdr:from>
        <xdr:to>
          <xdr:col>1</xdr:col>
          <xdr:colOff>584200</xdr:colOff>
          <xdr:row>7</xdr:row>
          <xdr:rowOff>204782</xdr:rowOff>
        </xdr:to>
        <xdr:grpSp>
          <xdr:nvGrpSpPr>
            <xdr:cNvPr id="11" name="Group 10">
              <a:extLst>
                <a:ext uri="{FF2B5EF4-FFF2-40B4-BE49-F238E27FC236}">
                  <a16:creationId xmlns:a16="http://schemas.microsoft.com/office/drawing/2014/main" id="{00000000-0008-0000-0100-00000B000000}"/>
                </a:ext>
              </a:extLst>
            </xdr:cNvPr>
            <xdr:cNvGrpSpPr/>
          </xdr:nvGrpSpPr>
          <xdr:grpSpPr>
            <a:xfrm>
              <a:off x="3629023" y="1184275"/>
              <a:ext cx="654052" cy="147632"/>
              <a:chOff x="3629023" y="1184275"/>
              <a:chExt cx="654052" cy="147632"/>
            </a:xfrm>
          </xdr:grpSpPr>
          <xdr:sp macro="" textlink="">
            <xdr:nvSpPr>
              <xdr:cNvPr id="21512" name="Option Button 8" hidden="1">
                <a:extLst>
                  <a:ext uri="{63B3BB69-23CF-44E3-9099-C40C66FF867C}">
                    <a14:compatExt spid="_x0000_s21512"/>
                  </a:ext>
                  <a:ext uri="{FF2B5EF4-FFF2-40B4-BE49-F238E27FC236}">
                    <a16:creationId xmlns:a16="http://schemas.microsoft.com/office/drawing/2014/main" id="{00000000-0008-0000-0100-000008540000}"/>
                  </a:ext>
                </a:extLst>
              </xdr:cNvPr>
              <xdr:cNvSpPr/>
            </xdr:nvSpPr>
            <xdr:spPr bwMode="auto">
              <a:xfrm>
                <a:off x="3997325" y="1187444"/>
                <a:ext cx="285750" cy="1444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sp macro="" textlink="">
            <xdr:nvSpPr>
              <xdr:cNvPr id="21513" name="Option Button 9" hidden="1">
                <a:extLst>
                  <a:ext uri="{63B3BB69-23CF-44E3-9099-C40C66FF867C}">
                    <a14:compatExt spid="_x0000_s21513"/>
                  </a:ext>
                  <a:ext uri="{FF2B5EF4-FFF2-40B4-BE49-F238E27FC236}">
                    <a16:creationId xmlns:a16="http://schemas.microsoft.com/office/drawing/2014/main" id="{00000000-0008-0000-0100-000009540000}"/>
                  </a:ext>
                </a:extLst>
              </xdr:cNvPr>
              <xdr:cNvSpPr/>
            </xdr:nvSpPr>
            <xdr:spPr bwMode="auto">
              <a:xfrm>
                <a:off x="3629023" y="1184275"/>
                <a:ext cx="285750" cy="142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3581400</xdr:colOff>
          <xdr:row>7</xdr:row>
          <xdr:rowOff>19050</xdr:rowOff>
        </xdr:from>
        <xdr:to>
          <xdr:col>1</xdr:col>
          <xdr:colOff>762000</xdr:colOff>
          <xdr:row>8</xdr:row>
          <xdr:rowOff>57150</xdr:rowOff>
        </xdr:to>
        <xdr:sp macro="" textlink="">
          <xdr:nvSpPr>
            <xdr:cNvPr id="21514" name="Group Box 10" hidden="1">
              <a:extLst>
                <a:ext uri="{63B3BB69-23CF-44E3-9099-C40C66FF867C}">
                  <a14:compatExt spid="_x0000_s21514"/>
                </a:ext>
                <a:ext uri="{FF2B5EF4-FFF2-40B4-BE49-F238E27FC236}">
                  <a16:creationId xmlns:a16="http://schemas.microsoft.com/office/drawing/2014/main" id="{00000000-0008-0000-0100-00000A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odep.org.uk/product.aspx?pid="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showGridLines="0" tabSelected="1" zoomScaleNormal="100" workbookViewId="0">
      <selection activeCell="E7" sqref="E7"/>
    </sheetView>
  </sheetViews>
  <sheetFormatPr defaultColWidth="9.140625" defaultRowHeight="15"/>
  <cols>
    <col min="1" max="4" width="12" style="129" customWidth="1"/>
    <col min="5" max="5" width="52.140625" style="129" customWidth="1"/>
    <col min="6" max="6" width="2.140625" style="129" customWidth="1"/>
    <col min="7" max="16384" width="9.140625" style="129"/>
  </cols>
  <sheetData>
    <row r="1" spans="1:7" ht="15.75">
      <c r="A1" s="126" t="s">
        <v>105</v>
      </c>
      <c r="B1" s="127"/>
      <c r="C1" s="127"/>
      <c r="D1" s="127"/>
      <c r="E1" s="128"/>
    </row>
    <row r="2" spans="1:7" ht="6" customHeight="1">
      <c r="A2" s="130"/>
      <c r="B2" s="131"/>
      <c r="C2" s="131"/>
      <c r="D2" s="131"/>
      <c r="E2" s="132"/>
    </row>
    <row r="3" spans="1:7" ht="18">
      <c r="A3" s="224" t="s">
        <v>106</v>
      </c>
      <c r="B3" s="225"/>
      <c r="C3" s="225"/>
      <c r="D3" s="222" t="s">
        <v>107</v>
      </c>
      <c r="E3" s="223"/>
    </row>
    <row r="4" spans="1:7" ht="6" customHeight="1">
      <c r="A4" s="133"/>
      <c r="B4" s="131"/>
      <c r="C4" s="131"/>
      <c r="D4" s="131"/>
      <c r="E4" s="132"/>
    </row>
    <row r="5" spans="1:7" ht="15" customHeight="1">
      <c r="A5" s="226" t="s">
        <v>221</v>
      </c>
      <c r="B5" s="227"/>
      <c r="C5" s="227"/>
      <c r="D5" s="227"/>
      <c r="E5" s="228"/>
      <c r="F5" s="134"/>
      <c r="G5" s="134"/>
    </row>
    <row r="6" spans="1:7" ht="6" customHeight="1">
      <c r="A6" s="135"/>
      <c r="B6" s="131"/>
      <c r="C6" s="131"/>
      <c r="D6" s="131"/>
      <c r="E6" s="132"/>
    </row>
    <row r="7" spans="1:7">
      <c r="A7" s="229" t="s">
        <v>218</v>
      </c>
      <c r="B7" s="230"/>
      <c r="C7" s="230"/>
      <c r="D7" s="230"/>
      <c r="E7" s="147"/>
    </row>
    <row r="8" spans="1:7">
      <c r="A8" s="229" t="s">
        <v>281</v>
      </c>
      <c r="B8" s="230"/>
      <c r="C8" s="230"/>
      <c r="D8" s="230"/>
      <c r="E8" s="147"/>
    </row>
    <row r="9" spans="1:7">
      <c r="A9" s="229" t="s">
        <v>282</v>
      </c>
      <c r="B9" s="230"/>
      <c r="C9" s="230"/>
      <c r="D9" s="230"/>
      <c r="E9" s="147"/>
    </row>
    <row r="10" spans="1:7" ht="6" customHeight="1">
      <c r="A10" s="133"/>
      <c r="B10" s="131"/>
      <c r="C10" s="131"/>
      <c r="D10" s="131"/>
      <c r="E10" s="132"/>
    </row>
    <row r="11" spans="1:7">
      <c r="A11" s="136" t="s">
        <v>283</v>
      </c>
      <c r="B11" s="131"/>
      <c r="C11" s="131"/>
      <c r="D11" s="131"/>
      <c r="E11" s="147"/>
      <c r="F11"/>
    </row>
    <row r="12" spans="1:7" ht="6" customHeight="1">
      <c r="A12" s="133"/>
      <c r="B12" s="131"/>
      <c r="C12" s="131"/>
      <c r="D12" s="131"/>
      <c r="E12" s="132"/>
    </row>
    <row r="13" spans="1:7">
      <c r="A13" s="231" t="s">
        <v>109</v>
      </c>
      <c r="B13" s="232"/>
      <c r="C13" s="232"/>
      <c r="D13" s="232"/>
      <c r="E13" s="148"/>
    </row>
    <row r="14" spans="1:7">
      <c r="A14" s="233" t="s">
        <v>220</v>
      </c>
      <c r="B14" s="234"/>
      <c r="C14" s="234"/>
      <c r="D14" s="234"/>
      <c r="E14" s="148"/>
    </row>
    <row r="15" spans="1:7" ht="6" customHeight="1">
      <c r="A15" s="133"/>
      <c r="B15" s="131"/>
      <c r="C15" s="131"/>
      <c r="D15" s="131"/>
      <c r="E15" s="132"/>
    </row>
    <row r="16" spans="1:7" ht="44.25" customHeight="1">
      <c r="A16" s="220" t="s">
        <v>276</v>
      </c>
      <c r="B16" s="221"/>
      <c r="C16" s="221"/>
      <c r="D16" s="221"/>
      <c r="E16" s="132"/>
    </row>
    <row r="17" spans="1:5" ht="42" customHeight="1">
      <c r="A17" s="220" t="s">
        <v>277</v>
      </c>
      <c r="B17" s="221"/>
      <c r="C17" s="221"/>
      <c r="D17" s="221"/>
      <c r="E17" s="132"/>
    </row>
    <row r="18" spans="1:5" ht="42" customHeight="1">
      <c r="A18" s="218" t="s">
        <v>252</v>
      </c>
      <c r="B18" s="219"/>
      <c r="C18" s="219"/>
      <c r="D18" s="219"/>
      <c r="E18" s="132"/>
    </row>
    <row r="19" spans="1:5">
      <c r="A19" s="231" t="s">
        <v>257</v>
      </c>
      <c r="B19" s="232"/>
      <c r="C19" s="232"/>
      <c r="D19" s="232"/>
      <c r="E19" s="163"/>
    </row>
    <row r="20" spans="1:5">
      <c r="A20" s="241" t="s">
        <v>258</v>
      </c>
      <c r="B20" s="232"/>
      <c r="C20" s="232"/>
      <c r="D20" s="232"/>
      <c r="E20" s="160"/>
    </row>
    <row r="21" spans="1:5">
      <c r="A21" s="173" t="s">
        <v>278</v>
      </c>
      <c r="B21" s="172"/>
      <c r="C21" s="172"/>
      <c r="D21" s="172"/>
      <c r="E21" s="160"/>
    </row>
    <row r="22" spans="1:5" ht="27.75" customHeight="1">
      <c r="A22" s="220" t="s">
        <v>259</v>
      </c>
      <c r="B22" s="221"/>
      <c r="C22" s="221"/>
      <c r="D22" s="242"/>
      <c r="E22" s="164" t="s">
        <v>260</v>
      </c>
    </row>
    <row r="23" spans="1:5">
      <c r="A23" s="231" t="s">
        <v>250</v>
      </c>
      <c r="B23" s="232"/>
      <c r="C23" s="232"/>
      <c r="D23" s="232"/>
      <c r="E23" s="160"/>
    </row>
    <row r="24" spans="1:5">
      <c r="A24" s="231" t="s">
        <v>251</v>
      </c>
      <c r="B24" s="232"/>
      <c r="C24" s="232"/>
      <c r="D24" s="232"/>
      <c r="E24" s="160"/>
    </row>
    <row r="25" spans="1:5">
      <c r="A25" s="133"/>
      <c r="B25" s="131"/>
      <c r="C25" s="131"/>
      <c r="D25" s="131"/>
      <c r="E25" s="132"/>
    </row>
    <row r="26" spans="1:5">
      <c r="A26" s="243" t="s">
        <v>110</v>
      </c>
      <c r="B26" s="244"/>
      <c r="C26" s="244"/>
      <c r="D26" s="244"/>
      <c r="E26" s="245"/>
    </row>
    <row r="27" spans="1:5">
      <c r="A27" s="137" t="s">
        <v>219</v>
      </c>
      <c r="B27" s="131"/>
      <c r="C27" s="131"/>
      <c r="D27" s="131"/>
      <c r="E27" s="132"/>
    </row>
    <row r="28" spans="1:5">
      <c r="A28" s="133" t="s">
        <v>111</v>
      </c>
      <c r="B28" s="131" t="s">
        <v>112</v>
      </c>
      <c r="C28" s="131" t="s">
        <v>113</v>
      </c>
      <c r="D28" s="131" t="s">
        <v>114</v>
      </c>
      <c r="E28" s="132"/>
    </row>
    <row r="29" spans="1:5">
      <c r="A29" s="142"/>
      <c r="B29" s="141"/>
      <c r="C29" s="141"/>
      <c r="D29" s="141"/>
      <c r="E29" s="161" t="s">
        <v>253</v>
      </c>
    </row>
    <row r="30" spans="1:5">
      <c r="A30" s="142"/>
      <c r="B30" s="141"/>
      <c r="C30" s="141"/>
      <c r="D30" s="141"/>
      <c r="E30" s="162" t="s">
        <v>254</v>
      </c>
    </row>
    <row r="31" spans="1:5">
      <c r="A31" s="142"/>
      <c r="B31" s="141"/>
      <c r="C31" s="141"/>
      <c r="D31" s="141"/>
      <c r="E31" s="162" t="s">
        <v>255</v>
      </c>
    </row>
    <row r="32" spans="1:5">
      <c r="A32" s="142"/>
      <c r="B32" s="141"/>
      <c r="C32" s="141"/>
      <c r="D32" s="141"/>
      <c r="E32" s="162" t="s">
        <v>256</v>
      </c>
    </row>
    <row r="33" spans="1:6" ht="6" customHeight="1">
      <c r="A33" s="133"/>
      <c r="B33" s="131"/>
      <c r="C33" s="131"/>
      <c r="D33" s="131"/>
      <c r="E33" s="132"/>
    </row>
    <row r="34" spans="1:6">
      <c r="A34" s="138" t="s">
        <v>222</v>
      </c>
      <c r="B34" s="131"/>
      <c r="C34" s="131"/>
      <c r="D34" s="131"/>
      <c r="E34" s="144" t="s">
        <v>230</v>
      </c>
    </row>
    <row r="35" spans="1:6">
      <c r="A35" s="139" t="s">
        <v>111</v>
      </c>
      <c r="B35" s="246" t="s">
        <v>223</v>
      </c>
      <c r="C35" s="247"/>
      <c r="D35" s="248"/>
      <c r="E35" s="143"/>
    </row>
    <row r="36" spans="1:6">
      <c r="A36" s="139" t="s">
        <v>112</v>
      </c>
      <c r="B36" s="249" t="s">
        <v>223</v>
      </c>
      <c r="C36" s="250"/>
      <c r="D36" s="251"/>
      <c r="E36" s="143"/>
    </row>
    <row r="37" spans="1:6">
      <c r="A37" s="139" t="s">
        <v>113</v>
      </c>
      <c r="B37" s="246" t="s">
        <v>223</v>
      </c>
      <c r="C37" s="247"/>
      <c r="D37" s="248"/>
      <c r="E37" s="143"/>
    </row>
    <row r="38" spans="1:6" ht="6" customHeight="1" thickBot="1">
      <c r="A38" s="133"/>
      <c r="B38" s="131"/>
      <c r="C38" s="131"/>
      <c r="D38" s="131"/>
      <c r="E38" s="132"/>
    </row>
    <row r="39" spans="1:6" ht="15.75" thickBot="1">
      <c r="A39" s="243" t="s">
        <v>225</v>
      </c>
      <c r="B39" s="244"/>
      <c r="C39" s="244"/>
      <c r="D39" s="244"/>
      <c r="E39" s="146"/>
    </row>
    <row r="40" spans="1:6">
      <c r="A40" s="252" t="s">
        <v>224</v>
      </c>
      <c r="B40" s="253"/>
      <c r="C40" s="253"/>
      <c r="D40" s="253"/>
      <c r="E40" s="132"/>
    </row>
    <row r="41" spans="1:6" ht="28.5" customHeight="1">
      <c r="A41" s="254" t="str">
        <f>IF(E39="Pre-Entry", "Please confirm registration in UK NJR", "Please tick this box to confirm that you have attached a list of UK implanting centres")</f>
        <v>Please tick this box to confirm that you have attached a list of UK implanting centres</v>
      </c>
      <c r="B41" s="255"/>
      <c r="C41" s="255"/>
      <c r="D41" s="255"/>
      <c r="E41" s="132"/>
    </row>
    <row r="42" spans="1:6" ht="6" customHeight="1">
      <c r="A42" s="140"/>
      <c r="B42" s="131"/>
      <c r="C42" s="131"/>
      <c r="D42" s="131"/>
      <c r="E42" s="132"/>
    </row>
    <row r="43" spans="1:6" ht="40.5" customHeight="1">
      <c r="A43" s="220" t="s">
        <v>115</v>
      </c>
      <c r="B43" s="221"/>
      <c r="C43" s="221"/>
      <c r="D43" s="221"/>
      <c r="E43" s="132"/>
    </row>
    <row r="44" spans="1:6" ht="120">
      <c r="A44" s="235" t="s">
        <v>261</v>
      </c>
      <c r="B44" s="236"/>
      <c r="C44" s="236"/>
      <c r="D44" s="237"/>
      <c r="E44" s="216"/>
      <c r="F44" s="171" t="s">
        <v>275</v>
      </c>
    </row>
    <row r="45" spans="1:6" ht="120">
      <c r="A45" s="235" t="s">
        <v>262</v>
      </c>
      <c r="B45" s="236"/>
      <c r="C45" s="236"/>
      <c r="D45" s="237"/>
      <c r="E45" s="216"/>
      <c r="F45" s="171" t="s">
        <v>275</v>
      </c>
    </row>
    <row r="46" spans="1:6" ht="60.75" thickBot="1">
      <c r="A46" s="238" t="s">
        <v>263</v>
      </c>
      <c r="B46" s="239"/>
      <c r="C46" s="239"/>
      <c r="D46" s="240"/>
      <c r="E46" s="217"/>
      <c r="F46" s="171" t="s">
        <v>274</v>
      </c>
    </row>
  </sheetData>
  <sheetProtection sheet="1" selectLockedCells="1"/>
  <mergeCells count="27">
    <mergeCell ref="A44:D44"/>
    <mergeCell ref="A45:D45"/>
    <mergeCell ref="A46:D46"/>
    <mergeCell ref="A19:D19"/>
    <mergeCell ref="A20:D20"/>
    <mergeCell ref="A22:D22"/>
    <mergeCell ref="A24:D24"/>
    <mergeCell ref="A23:D23"/>
    <mergeCell ref="A43:D43"/>
    <mergeCell ref="A26:E26"/>
    <mergeCell ref="B35:D35"/>
    <mergeCell ref="B36:D36"/>
    <mergeCell ref="B37:D37"/>
    <mergeCell ref="A40:D40"/>
    <mergeCell ref="A41:D41"/>
    <mergeCell ref="A39:D39"/>
    <mergeCell ref="A18:D18"/>
    <mergeCell ref="A16:D16"/>
    <mergeCell ref="A17:D17"/>
    <mergeCell ref="D3:E3"/>
    <mergeCell ref="A3:C3"/>
    <mergeCell ref="A5:E5"/>
    <mergeCell ref="A7:D7"/>
    <mergeCell ref="A8:D8"/>
    <mergeCell ref="A9:D9"/>
    <mergeCell ref="A13:D13"/>
    <mergeCell ref="A14:D14"/>
  </mergeCells>
  <dataValidations count="3">
    <dataValidation type="list" allowBlank="1" showInputMessage="1" showErrorMessage="1" sqref="B35:D37" xr:uid="{00000000-0002-0000-0000-000000000000}">
      <formula1>"Identical - no design or material changes, Not identical - Design/material changed"</formula1>
    </dataValidation>
    <dataValidation type="list" allowBlank="1" showInputMessage="1" showErrorMessage="1" error="Please select a value from the drop-down list" prompt="Please select a value from the drop-down list" sqref="E39 E21" xr:uid="{00000000-0002-0000-0000-000001000000}">
      <formula1>"Pre-Entry A*, Pre-Entry, 3A*, 3A, 3B, 5A*, 5A, 5B, 7A*, 7A, 7B, 10A*, 10A, 10B, 13A*, 13A, 13B, 15A*, 15A, 15B"</formula1>
    </dataValidation>
    <dataValidation type="list" allowBlank="1" showErrorMessage="1" error="Please select Total Knee or Unicondylar from drop down list" sqref="E11:F11" xr:uid="{60B6163E-F13A-4ED2-8C94-C39CD92C45C2}">
      <formula1>"Total Knee, Unicondylar"</formula1>
    </dataValidation>
  </dataValidations>
  <hyperlinks>
    <hyperlink ref="E22" r:id="rId1" xr:uid="{43F3612A-5F2F-48EF-9094-1616ACE19F8A}"/>
  </hyperlinks>
  <pageMargins left="0.25" right="0.25" top="0.75" bottom="0.75" header="0.3" footer="0.3"/>
  <pageSetup paperSize="9" scale="98" fitToHeight="0" orientation="portrait" horizontalDpi="4294967293" r:id="rId2"/>
  <headerFooter>
    <oddHeader>&amp;CKnee Prosthesis Data</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3314" r:id="rId5" name="Check Box 2">
              <controlPr defaultSize="0" autoFill="0" autoLine="0" autoPict="0">
                <anchor moveWithCells="1">
                  <from>
                    <xdr:col>4</xdr:col>
                    <xdr:colOff>19050</xdr:colOff>
                    <xdr:row>39</xdr:row>
                    <xdr:rowOff>9525</xdr:rowOff>
                  </from>
                  <to>
                    <xdr:col>4</xdr:col>
                    <xdr:colOff>276225</xdr:colOff>
                    <xdr:row>39</xdr:row>
                    <xdr:rowOff>171450</xdr:rowOff>
                  </to>
                </anchor>
              </controlPr>
            </control>
          </mc:Choice>
        </mc:AlternateContent>
        <mc:AlternateContent xmlns:mc="http://schemas.openxmlformats.org/markup-compatibility/2006">
          <mc:Choice Requires="x14">
            <control shapeId="13323" r:id="rId6" name="Check Box 11">
              <controlPr defaultSize="0" autoFill="0" autoLine="0" autoPict="0">
                <anchor moveWithCells="1">
                  <from>
                    <xdr:col>4</xdr:col>
                    <xdr:colOff>19050</xdr:colOff>
                    <xdr:row>15</xdr:row>
                    <xdr:rowOff>104775</xdr:rowOff>
                  </from>
                  <to>
                    <xdr:col>4</xdr:col>
                    <xdr:colOff>276225</xdr:colOff>
                    <xdr:row>15</xdr:row>
                    <xdr:rowOff>266700</xdr:rowOff>
                  </to>
                </anchor>
              </controlPr>
            </control>
          </mc:Choice>
        </mc:AlternateContent>
        <mc:AlternateContent xmlns:mc="http://schemas.openxmlformats.org/markup-compatibility/2006">
          <mc:Choice Requires="x14">
            <control shapeId="13324" r:id="rId7" name="Check Box 12">
              <controlPr defaultSize="0" autoFill="0" autoLine="0" autoPict="0">
                <anchor moveWithCells="1">
                  <from>
                    <xdr:col>4</xdr:col>
                    <xdr:colOff>19050</xdr:colOff>
                    <xdr:row>16</xdr:row>
                    <xdr:rowOff>104775</xdr:rowOff>
                  </from>
                  <to>
                    <xdr:col>4</xdr:col>
                    <xdr:colOff>276225</xdr:colOff>
                    <xdr:row>16</xdr:row>
                    <xdr:rowOff>266700</xdr:rowOff>
                  </to>
                </anchor>
              </controlPr>
            </control>
          </mc:Choice>
        </mc:AlternateContent>
        <mc:AlternateContent xmlns:mc="http://schemas.openxmlformats.org/markup-compatibility/2006">
          <mc:Choice Requires="x14">
            <control shapeId="13328" r:id="rId8" name="Check Box 16">
              <controlPr defaultSize="0" autoFill="0" autoLine="0" autoPict="0">
                <anchor moveWithCells="1">
                  <from>
                    <xdr:col>4</xdr:col>
                    <xdr:colOff>19050</xdr:colOff>
                    <xdr:row>18</xdr:row>
                    <xdr:rowOff>19050</xdr:rowOff>
                  </from>
                  <to>
                    <xdr:col>4</xdr:col>
                    <xdr:colOff>276225</xdr:colOff>
                    <xdr:row>18</xdr:row>
                    <xdr:rowOff>180975</xdr:rowOff>
                  </to>
                </anchor>
              </controlPr>
            </control>
          </mc:Choice>
        </mc:AlternateContent>
        <mc:AlternateContent xmlns:mc="http://schemas.openxmlformats.org/markup-compatibility/2006">
          <mc:Choice Requires="x14">
            <control shapeId="13330" r:id="rId9" name="Option Button 18">
              <controlPr defaultSize="0" autoFill="0" autoLine="0" autoPict="0">
                <anchor moveWithCells="1">
                  <from>
                    <xdr:col>4</xdr:col>
                    <xdr:colOff>9525</xdr:colOff>
                    <xdr:row>42</xdr:row>
                    <xdr:rowOff>114300</xdr:rowOff>
                  </from>
                  <to>
                    <xdr:col>4</xdr:col>
                    <xdr:colOff>466725</xdr:colOff>
                    <xdr:row>42</xdr:row>
                    <xdr:rowOff>295275</xdr:rowOff>
                  </to>
                </anchor>
              </controlPr>
            </control>
          </mc:Choice>
        </mc:AlternateContent>
        <mc:AlternateContent xmlns:mc="http://schemas.openxmlformats.org/markup-compatibility/2006">
          <mc:Choice Requires="x14">
            <control shapeId="13331" r:id="rId10" name="Option Button 19">
              <controlPr defaultSize="0" autoFill="0" autoLine="0" autoPict="0">
                <anchor moveWithCells="1">
                  <from>
                    <xdr:col>4</xdr:col>
                    <xdr:colOff>9525</xdr:colOff>
                    <xdr:row>42</xdr:row>
                    <xdr:rowOff>304800</xdr:rowOff>
                  </from>
                  <to>
                    <xdr:col>4</xdr:col>
                    <xdr:colOff>466725</xdr:colOff>
                    <xdr:row>42</xdr:row>
                    <xdr:rowOff>485775</xdr:rowOff>
                  </to>
                </anchor>
              </controlPr>
            </control>
          </mc:Choice>
        </mc:AlternateContent>
        <mc:AlternateContent xmlns:mc="http://schemas.openxmlformats.org/markup-compatibility/2006">
          <mc:Choice Requires="x14">
            <control shapeId="13315" r:id="rId11" name="Check Box 3">
              <controlPr defaultSize="0" autoFill="0" autoLine="0" autoPict="0">
                <anchor moveWithCells="1">
                  <from>
                    <xdr:col>4</xdr:col>
                    <xdr:colOff>19050</xdr:colOff>
                    <xdr:row>40</xdr:row>
                    <xdr:rowOff>9525</xdr:rowOff>
                  </from>
                  <to>
                    <xdr:col>4</xdr:col>
                    <xdr:colOff>276225</xdr:colOff>
                    <xdr:row>40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C54BC-3A9E-4D43-BB50-6D39DCE1B813}">
  <sheetPr>
    <pageSetUpPr fitToPage="1"/>
  </sheetPr>
  <dimension ref="A1:S90"/>
  <sheetViews>
    <sheetView showGridLines="0" zoomScale="120" zoomScaleNormal="120" workbookViewId="0">
      <selection activeCell="C3" sqref="C3:F9"/>
    </sheetView>
  </sheetViews>
  <sheetFormatPr defaultColWidth="9.140625" defaultRowHeight="12.75"/>
  <cols>
    <col min="1" max="1" width="55.42578125" customWidth="1"/>
    <col min="2" max="2" width="12.28515625" customWidth="1"/>
    <col min="3" max="3" width="15" customWidth="1"/>
    <col min="4" max="4" width="3" customWidth="1"/>
    <col min="5" max="5" width="11.140625" customWidth="1"/>
    <col min="6" max="6" width="37.140625" customWidth="1"/>
    <col min="7" max="7" width="9.140625" customWidth="1"/>
    <col min="8" max="8" width="70.85546875" hidden="1" customWidth="1"/>
    <col min="9" max="9" width="10.7109375" hidden="1" customWidth="1"/>
    <col min="10" max="15" width="9.140625" hidden="1" customWidth="1"/>
    <col min="16" max="17" width="14.7109375" hidden="1" customWidth="1"/>
    <col min="18" max="18" width="19.85546875" hidden="1" customWidth="1"/>
    <col min="19" max="19" width="9.140625" hidden="1" customWidth="1"/>
  </cols>
  <sheetData>
    <row r="1" spans="1:18" ht="13.5" thickBot="1">
      <c r="A1" s="174"/>
      <c r="B1" s="175"/>
      <c r="C1" s="175"/>
      <c r="D1" s="175"/>
      <c r="E1" s="175"/>
      <c r="F1" s="176"/>
      <c r="H1" t="s">
        <v>81</v>
      </c>
      <c r="I1" t="e">
        <f>INDEX(J1:O1,,MATCH(B64,J1:O1,1))</f>
        <v>#N/A</v>
      </c>
      <c r="J1">
        <v>3</v>
      </c>
      <c r="K1">
        <v>5</v>
      </c>
      <c r="L1">
        <v>7</v>
      </c>
      <c r="M1">
        <v>10</v>
      </c>
      <c r="N1">
        <v>13</v>
      </c>
      <c r="O1">
        <v>15</v>
      </c>
    </row>
    <row r="2" spans="1:18">
      <c r="A2" s="177" t="s">
        <v>1</v>
      </c>
      <c r="C2" s="257" t="s">
        <v>0</v>
      </c>
      <c r="D2" s="258"/>
      <c r="E2" s="258"/>
      <c r="F2" s="259"/>
      <c r="H2" t="s">
        <v>87</v>
      </c>
      <c r="I2" t="e">
        <f>MATCH(I1 &amp; "A*", 'Knee Clinical Data 1'!$I$33:$N$33,0)</f>
        <v>#N/A</v>
      </c>
    </row>
    <row r="3" spans="1:18" ht="13.15" customHeight="1">
      <c r="A3" s="2" t="s">
        <v>3</v>
      </c>
      <c r="B3" s="178"/>
      <c r="C3" s="260" t="s">
        <v>2</v>
      </c>
      <c r="D3" s="261"/>
      <c r="E3" s="261"/>
      <c r="F3" s="262"/>
      <c r="I3" s="256" t="s">
        <v>88</v>
      </c>
      <c r="J3" s="256"/>
      <c r="K3" s="256"/>
      <c r="L3" s="256" t="s">
        <v>89</v>
      </c>
      <c r="M3" s="256"/>
      <c r="N3" s="256"/>
      <c r="O3" s="256"/>
    </row>
    <row r="4" spans="1:18">
      <c r="A4" s="2" t="s">
        <v>279</v>
      </c>
      <c r="B4" s="178"/>
      <c r="C4" s="260"/>
      <c r="D4" s="261"/>
      <c r="E4" s="261"/>
      <c r="F4" s="262"/>
      <c r="H4" t="s">
        <v>56</v>
      </c>
      <c r="I4" s="179" t="s">
        <v>83</v>
      </c>
      <c r="J4" s="179" t="s">
        <v>84</v>
      </c>
      <c r="K4" s="179" t="s">
        <v>85</v>
      </c>
      <c r="L4" s="179" t="e">
        <f>$I$1 &amp; "A*"</f>
        <v>#N/A</v>
      </c>
      <c r="M4" s="179" t="e">
        <f>$I$1&amp;"A"</f>
        <v>#N/A</v>
      </c>
      <c r="N4" s="179" t="e">
        <f>$I$1 &amp; "B"</f>
        <v>#N/A</v>
      </c>
      <c r="O4" s="179" t="e">
        <f>$I$1 &amp; "B"</f>
        <v>#N/A</v>
      </c>
      <c r="P4" t="s">
        <v>94</v>
      </c>
      <c r="Q4" t="s">
        <v>101</v>
      </c>
      <c r="R4" t="s">
        <v>95</v>
      </c>
    </row>
    <row r="5" spans="1:18">
      <c r="A5" s="2" t="s">
        <v>4</v>
      </c>
      <c r="B5" s="178"/>
      <c r="C5" s="260"/>
      <c r="D5" s="261"/>
      <c r="E5" s="261"/>
      <c r="F5" s="262"/>
      <c r="I5" s="180"/>
      <c r="J5" s="180"/>
      <c r="K5" s="107"/>
      <c r="Q5" t="b">
        <f>ISERROR($I$2)</f>
        <v>1</v>
      </c>
      <c r="R5" t="s">
        <v>242</v>
      </c>
    </row>
    <row r="6" spans="1:18">
      <c r="A6" s="2" t="s">
        <v>272</v>
      </c>
      <c r="B6" s="178"/>
      <c r="C6" s="260"/>
      <c r="D6" s="261"/>
      <c r="E6" s="261"/>
      <c r="F6" s="262"/>
      <c r="H6" t="s">
        <v>38</v>
      </c>
      <c r="I6" t="e">
        <f ca="1">OFFSET('Knee Clinical Data 1'!$H34,0,$I$2)</f>
        <v>#N/A</v>
      </c>
      <c r="J6" t="e">
        <f ca="1">OFFSET('Knee Clinical Data 1'!$H$41,0,$I$2)</f>
        <v>#N/A</v>
      </c>
      <c r="K6" t="e">
        <f ca="1">OFFSET('Knee Clinical Data 1'!$H$48,0,$I$2)</f>
        <v>#N/A</v>
      </c>
      <c r="L6" t="e">
        <f>IF($B$20="",NA(), $B$20&gt;=I6)</f>
        <v>#N/A</v>
      </c>
      <c r="M6" t="e">
        <f>IF($B$20="",NA(), $B$20&gt;=J6)</f>
        <v>#N/A</v>
      </c>
      <c r="N6" t="e">
        <f>IF($B$20="",NA(), $B$20&gt;=K6)</f>
        <v>#N/A</v>
      </c>
      <c r="O6" t="e">
        <f>IF($B$20="",NA(), $B$20&gt;=L6)</f>
        <v>#N/A</v>
      </c>
      <c r="P6" t="e">
        <f>NOT(OR(L6:N6, Q6))</f>
        <v>#N/A</v>
      </c>
      <c r="Q6" t="b">
        <f t="shared" ref="Q6:Q14" si="0">ISERROR(AND(L6:N6))</f>
        <v>1</v>
      </c>
      <c r="R6" t="s">
        <v>10</v>
      </c>
    </row>
    <row r="7" spans="1:18">
      <c r="A7" s="2"/>
      <c r="B7" s="178"/>
      <c r="C7" s="260"/>
      <c r="D7" s="261"/>
      <c r="E7" s="261"/>
      <c r="F7" s="262"/>
    </row>
    <row r="8" spans="1:18" ht="25.5">
      <c r="A8" s="170" t="s">
        <v>273</v>
      </c>
      <c r="B8" s="178"/>
      <c r="C8" s="260"/>
      <c r="D8" s="261"/>
      <c r="E8" s="261"/>
      <c r="F8" s="262"/>
    </row>
    <row r="9" spans="1:18" ht="13.5" thickBot="1">
      <c r="A9" s="2"/>
      <c r="B9" s="178"/>
      <c r="C9" s="263"/>
      <c r="D9" s="264"/>
      <c r="E9" s="264"/>
      <c r="F9" s="265"/>
      <c r="H9" t="s">
        <v>78</v>
      </c>
      <c r="I9" t="e">
        <f ca="1">OFFSET('Knee Clinical Data 1'!$H35,0,$I$2)</f>
        <v>#N/A</v>
      </c>
      <c r="J9" t="e">
        <f ca="1">OFFSET('Knee Clinical Data 1'!$H$41,0,$I$2)</f>
        <v>#N/A</v>
      </c>
      <c r="K9" t="e">
        <f ca="1">OFFSET('Knee Clinical Data 1'!$H$48,0,$I$2)</f>
        <v>#N/A</v>
      </c>
      <c r="L9" t="e">
        <f>IF($B$21="",NA(),$B$21&gt;=I9)</f>
        <v>#N/A</v>
      </c>
      <c r="M9" t="e">
        <f>IF($B$21="",NA(),$B$21&gt;=J9)</f>
        <v>#N/A</v>
      </c>
      <c r="N9" t="e">
        <f>IF($B$21="",NA(),$B$21&gt;=K9)</f>
        <v>#N/A</v>
      </c>
      <c r="O9" t="e">
        <f>IF($B$21="",NA(),$B$21&gt;=L9)</f>
        <v>#N/A</v>
      </c>
      <c r="P9" t="e">
        <f t="shared" ref="P9:P15" si="1">NOT(OR(L9:N9, Q9))</f>
        <v>#N/A</v>
      </c>
      <c r="Q9" t="b">
        <f t="shared" si="0"/>
        <v>1</v>
      </c>
      <c r="R9" t="s">
        <v>96</v>
      </c>
    </row>
    <row r="10" spans="1:18">
      <c r="A10" s="2"/>
      <c r="B10" s="178"/>
      <c r="C10" s="181"/>
      <c r="D10" s="181"/>
      <c r="E10" s="181"/>
      <c r="F10" s="182"/>
      <c r="H10" t="s">
        <v>102</v>
      </c>
      <c r="L10" t="e">
        <f>AND(L6:L9)</f>
        <v>#N/A</v>
      </c>
      <c r="M10" t="e">
        <f t="shared" ref="M10:O10" si="2">AND(M6:M9)</f>
        <v>#N/A</v>
      </c>
      <c r="N10" t="e">
        <f t="shared" si="2"/>
        <v>#N/A</v>
      </c>
      <c r="O10" t="e">
        <f t="shared" si="2"/>
        <v>#N/A</v>
      </c>
      <c r="P10" t="e">
        <f t="shared" si="1"/>
        <v>#N/A</v>
      </c>
      <c r="Q10" t="b">
        <f t="shared" si="0"/>
        <v>1</v>
      </c>
    </row>
    <row r="11" spans="1:18" ht="13.5" thickBot="1">
      <c r="A11" s="177" t="s">
        <v>5</v>
      </c>
      <c r="F11" s="1"/>
      <c r="H11" t="s">
        <v>39</v>
      </c>
      <c r="I11" t="e">
        <f ca="1">OFFSET('Knee Clinical Data 1'!$H36,0,$I$2)</f>
        <v>#N/A</v>
      </c>
      <c r="J11" t="e">
        <f ca="1">OFFSET('Knee Clinical Data 1'!H42,0,$I$2)</f>
        <v>#N/A</v>
      </c>
      <c r="K11" t="e">
        <f ca="1">OFFSET('Knee Clinical Data 1'!H49,0,$I$2)</f>
        <v>#N/A</v>
      </c>
      <c r="L11" t="e">
        <f>IF($B$39="", NA(), $B$39&gt;=I11)</f>
        <v>#N/A</v>
      </c>
      <c r="M11" t="e">
        <f>IF($B$39="", NA(), $B$39&gt;=J11)</f>
        <v>#N/A</v>
      </c>
      <c r="N11" t="e">
        <f>IF($B$39="", NA(), $B$39&gt;=K11)</f>
        <v>#N/A</v>
      </c>
      <c r="O11" t="e">
        <f>IF($B$39="", NA(), $B$39&gt;=L11)</f>
        <v>#N/A</v>
      </c>
      <c r="P11" t="e">
        <f t="shared" si="1"/>
        <v>#N/A</v>
      </c>
      <c r="Q11" t="b">
        <f t="shared" si="0"/>
        <v>1</v>
      </c>
      <c r="R11" t="s">
        <v>97</v>
      </c>
    </row>
    <row r="12" spans="1:18" ht="13.5" thickBot="1">
      <c r="A12" s="183" t="s">
        <v>80</v>
      </c>
      <c r="B12" s="266"/>
      <c r="C12" s="267"/>
      <c r="D12" s="184"/>
      <c r="E12" s="185"/>
      <c r="F12" s="186"/>
      <c r="H12" t="s">
        <v>40</v>
      </c>
      <c r="I12" t="e">
        <f ca="1">OFFSET('Knee Clinical Data 1'!$H37,0,$I$2)</f>
        <v>#N/A</v>
      </c>
      <c r="J12" t="e">
        <f ca="1">OFFSET('Knee Clinical Data 1'!H43,0,$I$2)</f>
        <v>#N/A</v>
      </c>
      <c r="K12" t="e">
        <f ca="1">OFFSET('Knee Clinical Data 1'!H50,0,$I$2)</f>
        <v>#N/A</v>
      </c>
      <c r="L12" t="e">
        <f>IF($B$65="",NA(),$B$65&gt;=I12)</f>
        <v>#N/A</v>
      </c>
      <c r="M12" t="e">
        <f>IF($B$65="",NA(),$B$65&gt;=J12)</f>
        <v>#N/A</v>
      </c>
      <c r="N12" t="e">
        <f>IF($B$65="",NA(),$B$65&gt;=K12)</f>
        <v>#N/A</v>
      </c>
      <c r="O12" t="e">
        <f>IF($B$65="",NA(),$B$65&gt;=L12)</f>
        <v>#N/A</v>
      </c>
      <c r="P12" t="e">
        <f t="shared" si="1"/>
        <v>#N/A</v>
      </c>
      <c r="Q12" t="b">
        <f t="shared" si="0"/>
        <v>1</v>
      </c>
      <c r="R12" t="s">
        <v>98</v>
      </c>
    </row>
    <row r="13" spans="1:18" ht="13.5" thickBot="1">
      <c r="A13" s="2" t="s">
        <v>109</v>
      </c>
      <c r="B13" s="266"/>
      <c r="C13" s="268"/>
      <c r="D13" s="268"/>
      <c r="E13" s="268"/>
      <c r="F13" s="267"/>
      <c r="H13" t="s">
        <v>82</v>
      </c>
      <c r="I13" s="107" t="e">
        <f ca="1">OFFSET('Knee Clinical Data 1'!$H38,0,$I$2)</f>
        <v>#N/A</v>
      </c>
      <c r="J13" s="107" t="e">
        <f ca="1">OFFSET('Knee Clinical Data 1'!H44,0,$I$2)</f>
        <v>#N/A</v>
      </c>
      <c r="K13" s="108">
        <v>1</v>
      </c>
      <c r="L13" t="e">
        <f>IF($D$69="",NA(),$D$69&lt;=I13)</f>
        <v>#N/A</v>
      </c>
      <c r="M13" t="e">
        <f>IF($D$69="",NA(),$D$69&lt;=J13)</f>
        <v>#N/A</v>
      </c>
      <c r="N13" t="e">
        <f>IF($D$69="",NA(),$D$69&lt;=K13)</f>
        <v>#N/A</v>
      </c>
      <c r="O13" t="e">
        <f>IF($D$69="",NA(),$D$69&lt;=L13)</f>
        <v>#N/A</v>
      </c>
      <c r="P13" t="e">
        <f t="shared" si="1"/>
        <v>#N/A</v>
      </c>
      <c r="Q13" t="b">
        <f t="shared" si="0"/>
        <v>1</v>
      </c>
      <c r="R13" t="s">
        <v>99</v>
      </c>
    </row>
    <row r="14" spans="1:18" ht="13.5" customHeight="1" thickBot="1">
      <c r="A14" s="2" t="s">
        <v>6</v>
      </c>
      <c r="B14" s="266" t="s">
        <v>103</v>
      </c>
      <c r="C14" s="268"/>
      <c r="D14" s="268"/>
      <c r="E14" s="268"/>
      <c r="F14" s="267"/>
      <c r="H14" t="s">
        <v>55</v>
      </c>
      <c r="I14" s="180" t="e">
        <f ca="1">I13</f>
        <v>#N/A</v>
      </c>
      <c r="J14" s="180" t="e">
        <f ca="1">J13</f>
        <v>#N/A</v>
      </c>
      <c r="K14" s="107" t="e">
        <f ca="1">OFFSET('Knee Clinical Data 1'!H51,0,$I$2)</f>
        <v>#N/A</v>
      </c>
      <c r="L14" t="e">
        <f>IF($C$69="", NA(), $C$69&lt;=I14)</f>
        <v>#N/A</v>
      </c>
      <c r="M14" t="e">
        <f>IF($C$69="", NA(), $C$69&lt;=J14)</f>
        <v>#N/A</v>
      </c>
      <c r="N14" t="e">
        <f>IF($C$69="", NA(), $C$69&lt;=K14)</f>
        <v>#N/A</v>
      </c>
      <c r="O14" t="e">
        <f>IF($C$69="", NA(), $C$69&lt;=L14)</f>
        <v>#N/A</v>
      </c>
      <c r="P14" t="e">
        <f t="shared" si="1"/>
        <v>#N/A</v>
      </c>
      <c r="Q14" t="b">
        <f t="shared" si="0"/>
        <v>1</v>
      </c>
      <c r="R14" t="s">
        <v>100</v>
      </c>
    </row>
    <row r="15" spans="1:18" ht="13.5" customHeight="1" thickBot="1">
      <c r="A15" s="2" t="s">
        <v>7</v>
      </c>
      <c r="B15" s="266" t="s">
        <v>22</v>
      </c>
      <c r="C15" s="268"/>
      <c r="D15" s="268"/>
      <c r="E15" s="268"/>
      <c r="F15" s="267"/>
      <c r="H15" t="s">
        <v>86</v>
      </c>
      <c r="L15" t="e">
        <f>AND(L11:L14)</f>
        <v>#N/A</v>
      </c>
      <c r="M15" t="e">
        <f t="shared" ref="M15:O15" si="3">AND(M11:M14)</f>
        <v>#N/A</v>
      </c>
      <c r="N15" t="e">
        <f t="shared" si="3"/>
        <v>#N/A</v>
      </c>
      <c r="O15" t="e">
        <f t="shared" si="3"/>
        <v>#N/A</v>
      </c>
      <c r="P15" t="e">
        <f t="shared" si="1"/>
        <v>#N/A</v>
      </c>
      <c r="Q15" t="b">
        <f>OR(Q5:Q14)</f>
        <v>1</v>
      </c>
      <c r="R15" t="str">
        <f>IFERROR(": " &amp; INDEX(R5:R14, MATCH(TRUE,Q5:Q14,0)) &amp; " missing", "")</f>
        <v>: Kaplan Meier Survival Time missing</v>
      </c>
    </row>
    <row r="16" spans="1:18" ht="13.5" customHeight="1" thickBot="1">
      <c r="A16" s="187" t="s">
        <v>8</v>
      </c>
      <c r="B16" s="266" t="s">
        <v>23</v>
      </c>
      <c r="C16" s="268"/>
      <c r="D16" s="268"/>
      <c r="E16" s="268"/>
      <c r="F16" s="267"/>
      <c r="H16" t="s">
        <v>90</v>
      </c>
      <c r="I16" t="str">
        <f>INDEX(L4:Q4,,MATCH(TRUE,L15:Q15,0)) &amp; J16</f>
        <v>Incomplete</v>
      </c>
      <c r="J16" t="str">
        <f>IFERROR(IF(NOT(INDEX(L10:O10,,MATCH(TRUE,L15:O15,0))), " performance, but requires more centres/surgeons", ""), "")</f>
        <v/>
      </c>
    </row>
    <row r="17" spans="1:18" ht="13.5" customHeight="1" thickBot="1">
      <c r="A17" s="187" t="s">
        <v>280</v>
      </c>
      <c r="B17" s="269" t="s">
        <v>24</v>
      </c>
      <c r="C17" s="270"/>
      <c r="D17" s="270"/>
      <c r="E17" s="270"/>
      <c r="F17" s="271"/>
    </row>
    <row r="18" spans="1:18" ht="13.5" thickBot="1">
      <c r="A18" s="188"/>
      <c r="B18" s="189"/>
      <c r="C18" s="190"/>
      <c r="F18" s="1"/>
      <c r="I18" s="256" t="s">
        <v>88</v>
      </c>
      <c r="J18" s="256"/>
      <c r="K18" s="256"/>
      <c r="L18" s="256" t="s">
        <v>89</v>
      </c>
      <c r="M18" s="256"/>
      <c r="N18" s="256"/>
      <c r="O18" s="256"/>
    </row>
    <row r="19" spans="1:18" ht="13.5" thickBot="1">
      <c r="A19" s="177" t="s">
        <v>9</v>
      </c>
      <c r="B19" s="191" t="s">
        <v>20</v>
      </c>
      <c r="C19" s="191"/>
      <c r="E19" s="272" t="s">
        <v>12</v>
      </c>
      <c r="F19" s="273"/>
      <c r="H19" t="s">
        <v>57</v>
      </c>
      <c r="I19" s="179" t="s">
        <v>83</v>
      </c>
      <c r="J19" s="179" t="s">
        <v>84</v>
      </c>
      <c r="K19" s="179" t="s">
        <v>85</v>
      </c>
      <c r="L19" s="179" t="e">
        <f>$I$1 &amp; "A*"</f>
        <v>#N/A</v>
      </c>
      <c r="M19" s="179" t="e">
        <f>$I$1&amp;"A"</f>
        <v>#N/A</v>
      </c>
      <c r="N19" s="179" t="e">
        <f>$I$1 &amp; "B"</f>
        <v>#N/A</v>
      </c>
      <c r="O19" s="179" t="e">
        <f>$I$1 &amp; "B"</f>
        <v>#N/A</v>
      </c>
      <c r="P19" t="s">
        <v>94</v>
      </c>
      <c r="Q19" t="s">
        <v>101</v>
      </c>
      <c r="R19" t="s">
        <v>95</v>
      </c>
    </row>
    <row r="20" spans="1:18" ht="14.45" customHeight="1" thickBot="1">
      <c r="A20" s="192" t="s">
        <v>10</v>
      </c>
      <c r="B20" s="193"/>
      <c r="C20" s="194"/>
      <c r="E20" s="260" t="s">
        <v>79</v>
      </c>
      <c r="F20" s="262"/>
      <c r="I20" s="180"/>
      <c r="J20" s="180"/>
      <c r="K20" s="107"/>
      <c r="Q20" t="b">
        <f>ISERROR($I$2)</f>
        <v>1</v>
      </c>
      <c r="R20" t="s">
        <v>243</v>
      </c>
    </row>
    <row r="21" spans="1:18" ht="13.5" thickBot="1">
      <c r="A21" s="192" t="s">
        <v>11</v>
      </c>
      <c r="B21" s="195"/>
      <c r="C21" s="2"/>
      <c r="E21" s="260"/>
      <c r="F21" s="262"/>
      <c r="H21" t="s">
        <v>38</v>
      </c>
      <c r="I21" t="e">
        <f ca="1">OFFSET('Knee Clinical Data 1'!H59,0,$I$2)</f>
        <v>#N/A</v>
      </c>
      <c r="J21" t="e">
        <f ca="1">OFFSET('Knee Clinical Data 1'!$H$66,0,$I$2)</f>
        <v>#N/A</v>
      </c>
      <c r="K21" t="e">
        <f ca="1">OFFSET('Knee Clinical Data 1'!$H$73,0,$I$2)</f>
        <v>#N/A</v>
      </c>
      <c r="L21" t="e">
        <f>IF($B$20="",NA(), $B$20&gt;=I21)</f>
        <v>#N/A</v>
      </c>
      <c r="M21" t="e">
        <f t="shared" ref="M21:O21" si="4">IF($B$20="",NA(), $B$20&gt;=J21)</f>
        <v>#N/A</v>
      </c>
      <c r="N21" t="e">
        <f t="shared" si="4"/>
        <v>#N/A</v>
      </c>
      <c r="O21" t="e">
        <f t="shared" si="4"/>
        <v>#N/A</v>
      </c>
      <c r="P21" t="e">
        <f>NOT(OR(L21:N21))</f>
        <v>#N/A</v>
      </c>
      <c r="Q21" t="b">
        <f t="shared" ref="Q21:Q27" si="5">ISERROR(AND(L21:N21))</f>
        <v>1</v>
      </c>
      <c r="R21" t="s">
        <v>10</v>
      </c>
    </row>
    <row r="22" spans="1:18">
      <c r="A22" s="192" t="s">
        <v>75</v>
      </c>
      <c r="E22" s="260"/>
      <c r="F22" s="262"/>
      <c r="H22" t="s">
        <v>78</v>
      </c>
      <c r="I22" t="e">
        <f ca="1">OFFSET('Knee Clinical Data 1'!H60,0,$I$2)</f>
        <v>#N/A</v>
      </c>
      <c r="J22" t="e">
        <f ca="1">OFFSET('Knee Clinical Data 1'!$H$66,0,$I$2)</f>
        <v>#N/A</v>
      </c>
      <c r="K22" t="e">
        <f ca="1">OFFSET('Knee Clinical Data 1'!$H73,0,$I$2)</f>
        <v>#N/A</v>
      </c>
      <c r="L22" t="e">
        <f>IF($B$21="",NA(),$B$21&gt;=I22)</f>
        <v>#N/A</v>
      </c>
      <c r="M22" t="e">
        <f t="shared" ref="M22:O22" si="6">IF($B$21="",NA(),$B$21&gt;=J22)</f>
        <v>#N/A</v>
      </c>
      <c r="N22" t="e">
        <f t="shared" si="6"/>
        <v>#N/A</v>
      </c>
      <c r="O22" t="e">
        <f t="shared" si="6"/>
        <v>#N/A</v>
      </c>
      <c r="P22" t="e">
        <f t="shared" ref="P22:P23" si="7">NOT(OR(L22:N22))</f>
        <v>#N/A</v>
      </c>
      <c r="Q22" t="b">
        <f t="shared" si="5"/>
        <v>1</v>
      </c>
      <c r="R22" t="s">
        <v>96</v>
      </c>
    </row>
    <row r="23" spans="1:18">
      <c r="A23" s="196" t="s">
        <v>76</v>
      </c>
      <c r="E23" s="260"/>
      <c r="F23" s="262"/>
      <c r="H23" t="s">
        <v>102</v>
      </c>
      <c r="L23" t="e">
        <f>AND(L21:L22)</f>
        <v>#N/A</v>
      </c>
      <c r="M23" t="e">
        <f>AND(M21:M22)</f>
        <v>#N/A</v>
      </c>
      <c r="N23" t="e">
        <f>AND(N21:N22)</f>
        <v>#N/A</v>
      </c>
      <c r="O23" t="e">
        <f>AND(O21:O22)</f>
        <v>#N/A</v>
      </c>
      <c r="P23" t="e">
        <f t="shared" si="7"/>
        <v>#N/A</v>
      </c>
      <c r="Q23" t="b">
        <f t="shared" si="5"/>
        <v>1</v>
      </c>
    </row>
    <row r="24" spans="1:18">
      <c r="A24" s="192"/>
      <c r="B24" s="178"/>
      <c r="E24" s="260"/>
      <c r="F24" s="262"/>
      <c r="H24" t="s">
        <v>39</v>
      </c>
      <c r="I24" t="e">
        <f ca="1">OFFSET('Knee Clinical Data 1'!H61,0,$I$2)</f>
        <v>#N/A</v>
      </c>
      <c r="J24" t="e">
        <f ca="1">OFFSET('Knee Clinical Data 1'!$H67,0,$I$2)</f>
        <v>#N/A</v>
      </c>
      <c r="K24" t="e">
        <f ca="1">OFFSET('Knee Clinical Data 1'!$H74,0,$I$2)</f>
        <v>#N/A</v>
      </c>
      <c r="L24" t="e">
        <f>IF($B$39="", NA(), $B$39&gt;=I24)</f>
        <v>#N/A</v>
      </c>
      <c r="M24" t="e">
        <f t="shared" ref="M24:O24" si="8">IF($B$39="", NA(), $B$39&gt;=J24)</f>
        <v>#N/A</v>
      </c>
      <c r="N24" t="e">
        <f t="shared" si="8"/>
        <v>#N/A</v>
      </c>
      <c r="O24" t="e">
        <f t="shared" si="8"/>
        <v>#N/A</v>
      </c>
      <c r="P24" t="e">
        <f>NOT(OR(L24:N24))</f>
        <v>#N/A</v>
      </c>
      <c r="Q24" t="b">
        <f t="shared" si="5"/>
        <v>1</v>
      </c>
      <c r="R24" t="s">
        <v>97</v>
      </c>
    </row>
    <row r="25" spans="1:18" ht="13.5" thickBot="1">
      <c r="A25" s="177" t="s">
        <v>239</v>
      </c>
      <c r="B25" s="178"/>
      <c r="E25" s="260"/>
      <c r="F25" s="262"/>
      <c r="H25" t="s">
        <v>40</v>
      </c>
      <c r="I25" t="e">
        <f ca="1">OFFSET('Knee Clinical Data 1'!H62,0,$I$2)</f>
        <v>#N/A</v>
      </c>
      <c r="J25" t="e">
        <f ca="1">OFFSET('Knee Clinical Data 1'!$H68,0,$I$2)</f>
        <v>#N/A</v>
      </c>
      <c r="K25" t="e">
        <f ca="1">OFFSET('Knee Clinical Data 1'!$H75,0,$I$2)</f>
        <v>#N/A</v>
      </c>
      <c r="L25" t="e">
        <f>IF($B$65="",NA(),$B$65&gt;=I25)</f>
        <v>#N/A</v>
      </c>
      <c r="M25" t="e">
        <f t="shared" ref="M25:O25" si="9">IF($B$65="",NA(),$B$65&gt;=J25)</f>
        <v>#N/A</v>
      </c>
      <c r="N25" t="e">
        <f t="shared" si="9"/>
        <v>#N/A</v>
      </c>
      <c r="O25" t="e">
        <f t="shared" si="9"/>
        <v>#N/A</v>
      </c>
      <c r="P25" t="e">
        <f>NOT(OR(L25:N25))</f>
        <v>#N/A</v>
      </c>
      <c r="Q25" t="b">
        <f t="shared" si="5"/>
        <v>1</v>
      </c>
      <c r="R25" t="s">
        <v>98</v>
      </c>
    </row>
    <row r="26" spans="1:18" ht="14.1" customHeight="1" thickBot="1">
      <c r="A26" s="195"/>
      <c r="B26" s="178"/>
      <c r="E26" s="260"/>
      <c r="F26" s="262"/>
      <c r="H26" t="s">
        <v>82</v>
      </c>
      <c r="I26" s="107" t="e">
        <f ca="1">OFFSET('Knee Clinical Data 1'!H63,0,$I$2)</f>
        <v>#N/A</v>
      </c>
      <c r="J26" s="107" t="e">
        <f ca="1">OFFSET('Knee Clinical Data 1'!$H69,0,$I$2)</f>
        <v>#N/A</v>
      </c>
      <c r="K26" s="108">
        <v>1</v>
      </c>
      <c r="L26" t="e">
        <f>IF($D$69="",NA(),$D$69&lt;=I26)</f>
        <v>#N/A</v>
      </c>
      <c r="M26" t="e">
        <f t="shared" ref="M26:O26" si="10">IF($D$69="",NA(),$D$69&lt;=J26)</f>
        <v>#N/A</v>
      </c>
      <c r="N26" t="e">
        <f t="shared" si="10"/>
        <v>#N/A</v>
      </c>
      <c r="O26" t="e">
        <f t="shared" si="10"/>
        <v>#N/A</v>
      </c>
      <c r="P26" t="e">
        <f>NOT(OR(L26:N26))</f>
        <v>#N/A</v>
      </c>
      <c r="Q26" t="b">
        <f t="shared" si="5"/>
        <v>1</v>
      </c>
      <c r="R26" t="s">
        <v>99</v>
      </c>
    </row>
    <row r="27" spans="1:18" ht="14.1" customHeight="1">
      <c r="A27" s="2"/>
      <c r="B27" s="178"/>
      <c r="E27" s="260"/>
      <c r="F27" s="262"/>
      <c r="H27" t="s">
        <v>55</v>
      </c>
      <c r="I27" s="180" t="e">
        <f ca="1">I26</f>
        <v>#N/A</v>
      </c>
      <c r="J27" s="180" t="e">
        <f ca="1">J26</f>
        <v>#N/A</v>
      </c>
      <c r="K27" s="107" t="e">
        <f ca="1">OFFSET('Knee Clinical Data 1'!H76,0,$I$2)</f>
        <v>#N/A</v>
      </c>
      <c r="L27" t="e">
        <f>IF($C$69="", NA(), $C$69&lt;=I27)</f>
        <v>#N/A</v>
      </c>
      <c r="M27" t="e">
        <f t="shared" ref="M27:O27" si="11">IF($C$69="", NA(), $C$69&lt;=J27)</f>
        <v>#N/A</v>
      </c>
      <c r="N27" t="e">
        <f t="shared" si="11"/>
        <v>#N/A</v>
      </c>
      <c r="O27" t="e">
        <f t="shared" si="11"/>
        <v>#N/A</v>
      </c>
      <c r="P27" t="e">
        <f>NOT(OR(L27:N27))</f>
        <v>#N/A</v>
      </c>
      <c r="Q27" t="b">
        <f t="shared" si="5"/>
        <v>1</v>
      </c>
      <c r="R27" t="s">
        <v>100</v>
      </c>
    </row>
    <row r="28" spans="1:18" ht="14.1" customHeight="1" thickBot="1">
      <c r="A28" s="177" t="s">
        <v>91</v>
      </c>
      <c r="B28" s="197"/>
      <c r="C28" s="197"/>
      <c r="E28" s="260"/>
      <c r="F28" s="262"/>
      <c r="H28" t="s">
        <v>86</v>
      </c>
      <c r="L28" t="e">
        <f>AND(L24:L27)</f>
        <v>#N/A</v>
      </c>
      <c r="M28" t="e">
        <f t="shared" ref="M28:O28" si="12">AND(M24:M27)</f>
        <v>#N/A</v>
      </c>
      <c r="N28" t="e">
        <f t="shared" si="12"/>
        <v>#N/A</v>
      </c>
      <c r="O28" t="e">
        <f t="shared" si="12"/>
        <v>#N/A</v>
      </c>
      <c r="P28" t="e">
        <f>NOT(OR(L28:N28))</f>
        <v>#N/A</v>
      </c>
      <c r="Q28" t="b">
        <f>OR(Q20:Q27)</f>
        <v>1</v>
      </c>
      <c r="R28" t="str">
        <f>IFERROR(": " &amp; INDEX(R20:R27, MATCH(TRUE,Q20:Q27,0)) &amp; " missing", "")</f>
        <v>: Kaplan Meier survival time missing</v>
      </c>
    </row>
    <row r="29" spans="1:18" ht="14.1" customHeight="1" thickBot="1">
      <c r="A29" s="2" t="s">
        <v>93</v>
      </c>
      <c r="B29" s="195"/>
      <c r="E29" s="260"/>
      <c r="F29" s="262"/>
      <c r="H29" t="s">
        <v>90</v>
      </c>
      <c r="I29" t="str">
        <f>IFERROR(INDEX(L19:P19,,MATCH(TRUE,L28:P28,0)), "Incomplete") &amp; R23</f>
        <v>Incomplete</v>
      </c>
      <c r="J29" t="str">
        <f>IFERROR(IF(NOT(INDEX(L23:N23,,MATCH(TRUE,L28:N28,0))), " performance, but requires more centres/surgeons", ""), "")</f>
        <v/>
      </c>
    </row>
    <row r="30" spans="1:18" ht="14.1" customHeight="1" thickBot="1">
      <c r="A30" s="2" t="s">
        <v>58</v>
      </c>
      <c r="B30" s="195"/>
      <c r="C30" s="198" t="str">
        <f>IFERROR(B30/B29,"")</f>
        <v/>
      </c>
      <c r="E30" s="260"/>
      <c r="F30" s="262"/>
    </row>
    <row r="31" spans="1:18" ht="14.1" customHeight="1" thickBot="1">
      <c r="A31" s="2" t="s">
        <v>59</v>
      </c>
      <c r="B31" s="195"/>
      <c r="C31" s="198" t="str">
        <f>IFERROR(B31/B29,"")</f>
        <v/>
      </c>
      <c r="E31" s="260"/>
      <c r="F31" s="262"/>
    </row>
    <row r="32" spans="1:18" ht="14.1" customHeight="1" thickBot="1">
      <c r="A32" s="2" t="s">
        <v>13</v>
      </c>
      <c r="B32" s="195"/>
      <c r="C32" s="199"/>
      <c r="E32" s="260"/>
      <c r="F32" s="262"/>
      <c r="H32" s="274" t="s">
        <v>56</v>
      </c>
      <c r="I32" s="275"/>
      <c r="J32" s="275"/>
      <c r="K32" s="275"/>
      <c r="L32" s="275"/>
      <c r="M32" s="276"/>
      <c r="N32" s="277"/>
      <c r="O32" s="200"/>
    </row>
    <row r="33" spans="1:14" ht="14.1" customHeight="1">
      <c r="A33" s="2"/>
      <c r="E33" s="260"/>
      <c r="F33" s="262"/>
      <c r="H33" s="84" t="s">
        <v>32</v>
      </c>
      <c r="I33" s="11" t="s">
        <v>33</v>
      </c>
      <c r="J33" s="11" t="s">
        <v>34</v>
      </c>
      <c r="K33" s="11" t="s">
        <v>35</v>
      </c>
      <c r="L33" s="11" t="s">
        <v>36</v>
      </c>
      <c r="M33" s="149" t="s">
        <v>37</v>
      </c>
      <c r="N33" s="85" t="s">
        <v>245</v>
      </c>
    </row>
    <row r="34" spans="1:14" ht="15" thickBot="1">
      <c r="A34" s="2" t="s">
        <v>14</v>
      </c>
      <c r="E34" s="260"/>
      <c r="F34" s="262"/>
      <c r="H34" s="86" t="s">
        <v>38</v>
      </c>
      <c r="I34" s="5">
        <v>3</v>
      </c>
      <c r="J34" s="5">
        <v>3</v>
      </c>
      <c r="K34" s="5">
        <v>3</v>
      </c>
      <c r="L34" s="5">
        <v>3</v>
      </c>
      <c r="M34" s="150">
        <v>3</v>
      </c>
      <c r="N34" s="87">
        <v>3</v>
      </c>
    </row>
    <row r="35" spans="1:14" ht="15" thickBot="1">
      <c r="A35" s="192" t="s">
        <v>15</v>
      </c>
      <c r="B35" s="195"/>
      <c r="E35" s="260"/>
      <c r="F35" s="262"/>
      <c r="H35" s="86" t="s">
        <v>78</v>
      </c>
      <c r="I35" s="5">
        <v>3</v>
      </c>
      <c r="J35" s="5">
        <v>3</v>
      </c>
      <c r="K35" s="5">
        <v>3</v>
      </c>
      <c r="L35" s="5">
        <v>3</v>
      </c>
      <c r="M35" s="150">
        <v>3</v>
      </c>
      <c r="N35" s="87">
        <v>3</v>
      </c>
    </row>
    <row r="36" spans="1:14" ht="15" thickBot="1">
      <c r="A36" s="192" t="s">
        <v>16</v>
      </c>
      <c r="B36" s="195"/>
      <c r="E36" s="260"/>
      <c r="F36" s="262"/>
      <c r="H36" s="86" t="s">
        <v>39</v>
      </c>
      <c r="I36" s="5">
        <v>150</v>
      </c>
      <c r="J36" s="5">
        <v>250</v>
      </c>
      <c r="K36" s="5">
        <v>350</v>
      </c>
      <c r="L36" s="5">
        <v>500</v>
      </c>
      <c r="M36" s="150">
        <v>500</v>
      </c>
      <c r="N36" s="87">
        <v>500</v>
      </c>
    </row>
    <row r="37" spans="1:14" ht="15" thickBot="1">
      <c r="A37" s="192" t="s">
        <v>17</v>
      </c>
      <c r="B37" s="195"/>
      <c r="E37" s="260"/>
      <c r="F37" s="262"/>
      <c r="H37" s="86" t="s">
        <v>40</v>
      </c>
      <c r="I37" s="5">
        <v>150</v>
      </c>
      <c r="J37" s="5">
        <v>225</v>
      </c>
      <c r="K37" s="5">
        <v>300</v>
      </c>
      <c r="L37" s="5">
        <v>400</v>
      </c>
      <c r="M37" s="150">
        <v>400</v>
      </c>
      <c r="N37" s="87">
        <v>400</v>
      </c>
    </row>
    <row r="38" spans="1:14" ht="15" thickBot="1">
      <c r="A38" s="2"/>
      <c r="E38" s="260"/>
      <c r="F38" s="262"/>
      <c r="H38" s="88" t="s">
        <v>41</v>
      </c>
      <c r="I38" s="6">
        <v>3.5000000000000003E-2</v>
      </c>
      <c r="J38" s="6">
        <v>0.04</v>
      </c>
      <c r="K38" s="6">
        <v>4.4999999999999998E-2</v>
      </c>
      <c r="L38" s="6">
        <v>0.05</v>
      </c>
      <c r="M38" s="151">
        <v>0.06</v>
      </c>
      <c r="N38" s="89">
        <v>6.5000000000000002E-2</v>
      </c>
    </row>
    <row r="39" spans="1:14" ht="13.5" thickBot="1">
      <c r="A39" s="2" t="s">
        <v>92</v>
      </c>
      <c r="B39" s="195"/>
      <c r="E39" s="260"/>
      <c r="F39" s="262"/>
      <c r="H39" s="90"/>
      <c r="I39" s="4"/>
      <c r="J39" s="4"/>
      <c r="K39" s="4"/>
      <c r="L39" s="4"/>
      <c r="M39" s="4"/>
      <c r="N39" s="91"/>
    </row>
    <row r="40" spans="1:14" ht="15.75" thickBot="1">
      <c r="A40" s="2" t="s">
        <v>74</v>
      </c>
      <c r="B40" s="195"/>
      <c r="C40" s="201" t="str">
        <f>IFERROR(B40/B39,"")</f>
        <v/>
      </c>
      <c r="E40" s="260"/>
      <c r="F40" s="262"/>
      <c r="H40" s="92" t="s">
        <v>42</v>
      </c>
      <c r="I40" s="13" t="s">
        <v>43</v>
      </c>
      <c r="J40" s="13" t="s">
        <v>44</v>
      </c>
      <c r="K40" s="13" t="s">
        <v>45</v>
      </c>
      <c r="L40" s="13" t="s">
        <v>46</v>
      </c>
      <c r="M40" s="152" t="s">
        <v>47</v>
      </c>
      <c r="N40" s="93" t="s">
        <v>246</v>
      </c>
    </row>
    <row r="41" spans="1:14" ht="15" thickBot="1">
      <c r="A41" s="202" t="s">
        <v>73</v>
      </c>
      <c r="B41" s="203"/>
      <c r="C41" s="204"/>
      <c r="E41" s="260"/>
      <c r="F41" s="262"/>
      <c r="H41" s="94" t="s">
        <v>77</v>
      </c>
      <c r="I41" s="7">
        <v>3</v>
      </c>
      <c r="J41" s="7">
        <v>3</v>
      </c>
      <c r="K41" s="7">
        <v>3</v>
      </c>
      <c r="L41" s="7">
        <v>3</v>
      </c>
      <c r="M41" s="153">
        <v>3</v>
      </c>
      <c r="N41" s="95">
        <v>3</v>
      </c>
    </row>
    <row r="42" spans="1:14" ht="15" thickBot="1">
      <c r="A42" s="2" t="s">
        <v>60</v>
      </c>
      <c r="B42" s="195"/>
      <c r="C42" s="201" t="str">
        <f>IFERROR(B42/B39,"")</f>
        <v/>
      </c>
      <c r="E42" s="260"/>
      <c r="F42" s="262"/>
      <c r="H42" s="94" t="s">
        <v>39</v>
      </c>
      <c r="I42" s="7">
        <v>150</v>
      </c>
      <c r="J42" s="7">
        <v>250</v>
      </c>
      <c r="K42" s="7">
        <v>350</v>
      </c>
      <c r="L42" s="7">
        <v>500</v>
      </c>
      <c r="M42" s="153">
        <v>500</v>
      </c>
      <c r="N42" s="95">
        <v>500</v>
      </c>
    </row>
    <row r="43" spans="1:14" ht="15" thickBot="1">
      <c r="A43" s="2" t="s">
        <v>61</v>
      </c>
      <c r="B43" s="195"/>
      <c r="C43" s="201" t="str">
        <f>IFERROR(B43/B39, "")</f>
        <v/>
      </c>
      <c r="D43" s="180"/>
      <c r="E43" s="260"/>
      <c r="F43" s="262"/>
      <c r="H43" s="94" t="s">
        <v>40</v>
      </c>
      <c r="I43" s="7">
        <v>66</v>
      </c>
      <c r="J43" s="7">
        <v>60</v>
      </c>
      <c r="K43" s="7">
        <v>55</v>
      </c>
      <c r="L43" s="7">
        <v>51</v>
      </c>
      <c r="M43" s="153">
        <v>45</v>
      </c>
      <c r="N43" s="95">
        <v>42</v>
      </c>
    </row>
    <row r="44" spans="1:14" ht="15" thickBot="1">
      <c r="A44" s="2" t="s">
        <v>62</v>
      </c>
      <c r="B44" s="205" t="str">
        <f>IF(B39="","",B39-(B40+B42+B43))</f>
        <v/>
      </c>
      <c r="C44" s="201" t="str">
        <f>IFERROR(B44/B39,"")</f>
        <v/>
      </c>
      <c r="D44" s="180"/>
      <c r="E44" s="260"/>
      <c r="F44" s="262"/>
      <c r="H44" s="96" t="s">
        <v>41</v>
      </c>
      <c r="I44" s="8">
        <v>5.5E-2</v>
      </c>
      <c r="J44" s="8">
        <v>0.06</v>
      </c>
      <c r="K44" s="8">
        <v>6.5000000000000002E-2</v>
      </c>
      <c r="L44" s="8">
        <v>7.0000000000000007E-2</v>
      </c>
      <c r="M44" s="154">
        <v>0.08</v>
      </c>
      <c r="N44" s="97">
        <v>8.5000000000000006E-2</v>
      </c>
    </row>
    <row r="45" spans="1:14" ht="13.5" thickBot="1">
      <c r="A45" s="2"/>
      <c r="C45" s="180"/>
      <c r="D45" s="180"/>
      <c r="E45" s="260"/>
      <c r="F45" s="262"/>
      <c r="H45" s="278" t="s">
        <v>48</v>
      </c>
      <c r="I45" s="279"/>
      <c r="J45" s="279"/>
      <c r="K45" s="279"/>
      <c r="L45" s="279"/>
      <c r="M45" s="279"/>
      <c r="N45" s="280"/>
    </row>
    <row r="46" spans="1:14" ht="13.5" thickBot="1">
      <c r="A46" s="2" t="s">
        <v>18</v>
      </c>
      <c r="B46" s="195"/>
      <c r="C46" s="206"/>
      <c r="D46" s="180"/>
      <c r="E46" s="260"/>
      <c r="F46" s="262"/>
      <c r="H46" s="90"/>
      <c r="I46" s="4"/>
      <c r="J46" s="4"/>
      <c r="K46" s="4"/>
      <c r="L46" s="4"/>
      <c r="M46" s="4"/>
      <c r="N46" s="91"/>
    </row>
    <row r="47" spans="1:14" ht="15.75" thickBot="1">
      <c r="A47" s="2" t="s">
        <v>19</v>
      </c>
      <c r="B47" s="195"/>
      <c r="C47" s="206"/>
      <c r="D47" s="180"/>
      <c r="E47" s="260"/>
      <c r="F47" s="262"/>
      <c r="H47" s="98" t="s">
        <v>49</v>
      </c>
      <c r="I47" s="12" t="s">
        <v>50</v>
      </c>
      <c r="J47" s="12" t="s">
        <v>51</v>
      </c>
      <c r="K47" s="12" t="s">
        <v>52</v>
      </c>
      <c r="L47" s="12" t="s">
        <v>53</v>
      </c>
      <c r="M47" s="155" t="s">
        <v>54</v>
      </c>
      <c r="N47" s="99" t="s">
        <v>247</v>
      </c>
    </row>
    <row r="48" spans="1:14" ht="15" thickBot="1">
      <c r="A48" s="207" t="s">
        <v>31</v>
      </c>
      <c r="B48" s="195"/>
      <c r="C48" s="199"/>
      <c r="D48" s="180"/>
      <c r="E48" s="260"/>
      <c r="F48" s="262"/>
      <c r="H48" s="100" t="s">
        <v>77</v>
      </c>
      <c r="I48" s="9">
        <v>1</v>
      </c>
      <c r="J48" s="9">
        <v>1</v>
      </c>
      <c r="K48" s="9">
        <v>1</v>
      </c>
      <c r="L48" s="9">
        <v>1</v>
      </c>
      <c r="M48" s="156">
        <v>1</v>
      </c>
      <c r="N48" s="101">
        <v>1</v>
      </c>
    </row>
    <row r="49" spans="1:14" ht="14.25">
      <c r="A49" s="2"/>
      <c r="E49" s="260"/>
      <c r="F49" s="262"/>
      <c r="H49" s="100" t="s">
        <v>39</v>
      </c>
      <c r="I49" s="9">
        <v>100</v>
      </c>
      <c r="J49" s="9">
        <v>100</v>
      </c>
      <c r="K49" s="9">
        <v>100</v>
      </c>
      <c r="L49" s="9">
        <v>100</v>
      </c>
      <c r="M49" s="156">
        <v>100</v>
      </c>
      <c r="N49" s="101">
        <v>100</v>
      </c>
    </row>
    <row r="50" spans="1:14" ht="15" thickBot="1">
      <c r="A50" s="177" t="s">
        <v>70</v>
      </c>
      <c r="E50" s="260"/>
      <c r="F50" s="262"/>
      <c r="H50" s="100" t="s">
        <v>40</v>
      </c>
      <c r="I50" s="9">
        <v>40</v>
      </c>
      <c r="J50" s="9">
        <v>40</v>
      </c>
      <c r="K50" s="9">
        <v>40</v>
      </c>
      <c r="L50" s="9">
        <v>40</v>
      </c>
      <c r="M50" s="156">
        <v>40</v>
      </c>
      <c r="N50" s="101">
        <v>40</v>
      </c>
    </row>
    <row r="51" spans="1:14" ht="15" customHeight="1" thickBot="1">
      <c r="A51" s="208" t="s">
        <v>63</v>
      </c>
      <c r="B51" s="195"/>
      <c r="C51" s="3" t="str">
        <f>IFERROR(B51/$B$39,"")</f>
        <v/>
      </c>
      <c r="D51" s="180"/>
      <c r="E51" s="260"/>
      <c r="F51" s="262"/>
      <c r="H51" s="102" t="s">
        <v>55</v>
      </c>
      <c r="I51" s="10">
        <v>3.5000000000000003E-2</v>
      </c>
      <c r="J51" s="10">
        <v>0.04</v>
      </c>
      <c r="K51" s="10">
        <v>4.4999999999999998E-2</v>
      </c>
      <c r="L51" s="10">
        <v>0.05</v>
      </c>
      <c r="M51" s="157">
        <v>0.06</v>
      </c>
      <c r="N51" s="103">
        <v>6.5000000000000002E-2</v>
      </c>
    </row>
    <row r="52" spans="1:14" ht="15" customHeight="1" thickBot="1">
      <c r="A52" s="208" t="s">
        <v>64</v>
      </c>
      <c r="B52" s="195"/>
      <c r="C52" s="3" t="str">
        <f t="shared" ref="C52:C60" si="13">IFERROR(B52/$B$39,"")</f>
        <v/>
      </c>
      <c r="E52" s="260"/>
      <c r="F52" s="262"/>
      <c r="H52" s="2"/>
      <c r="N52" s="1"/>
    </row>
    <row r="53" spans="1:14" ht="15" customHeight="1" thickBot="1">
      <c r="A53" s="208" t="s">
        <v>65</v>
      </c>
      <c r="B53" s="195"/>
      <c r="C53" s="3" t="str">
        <f t="shared" si="13"/>
        <v/>
      </c>
      <c r="E53" s="260"/>
      <c r="F53" s="262"/>
      <c r="H53" s="82" t="s">
        <v>215</v>
      </c>
      <c r="I53" s="281" t="s">
        <v>214</v>
      </c>
      <c r="J53" s="281"/>
      <c r="K53" s="281"/>
      <c r="L53" s="281"/>
      <c r="M53" s="282"/>
      <c r="N53" s="283"/>
    </row>
    <row r="54" spans="1:14" ht="15" customHeight="1" thickBot="1">
      <c r="A54" s="208" t="s">
        <v>71</v>
      </c>
      <c r="B54" s="195"/>
      <c r="C54" s="3" t="str">
        <f t="shared" si="13"/>
        <v/>
      </c>
      <c r="E54" s="260"/>
      <c r="F54" s="262"/>
      <c r="H54" s="83" t="s">
        <v>216</v>
      </c>
      <c r="I54" s="284" t="s">
        <v>248</v>
      </c>
      <c r="J54" s="284"/>
      <c r="K54" s="284"/>
      <c r="L54" s="284"/>
      <c r="M54" s="284"/>
      <c r="N54" s="285"/>
    </row>
    <row r="55" spans="1:14" ht="15" customHeight="1" thickBot="1">
      <c r="A55" s="208" t="s">
        <v>66</v>
      </c>
      <c r="B55" s="195"/>
      <c r="C55" s="3" t="str">
        <f t="shared" si="13"/>
        <v/>
      </c>
      <c r="D55" s="180"/>
      <c r="E55" s="260"/>
      <c r="F55" s="262"/>
    </row>
    <row r="56" spans="1:14" ht="15" customHeight="1" thickBot="1">
      <c r="A56" s="208" t="s">
        <v>67</v>
      </c>
      <c r="B56" s="195"/>
      <c r="C56" s="3" t="str">
        <f t="shared" si="13"/>
        <v/>
      </c>
      <c r="E56" s="260"/>
      <c r="F56" s="262"/>
    </row>
    <row r="57" spans="1:14" ht="15" customHeight="1" thickBot="1">
      <c r="A57" s="208" t="s">
        <v>68</v>
      </c>
      <c r="B57" s="195"/>
      <c r="C57" s="3" t="str">
        <f t="shared" si="13"/>
        <v/>
      </c>
      <c r="E57" s="260"/>
      <c r="F57" s="262"/>
      <c r="H57" s="286" t="s">
        <v>57</v>
      </c>
      <c r="I57" s="287"/>
      <c r="J57" s="287"/>
      <c r="K57" s="287"/>
      <c r="L57" s="287"/>
      <c r="M57" s="287"/>
      <c r="N57" s="288"/>
    </row>
    <row r="58" spans="1:14" ht="15" customHeight="1" thickBot="1">
      <c r="A58" s="208" t="s">
        <v>17</v>
      </c>
      <c r="B58" s="195"/>
      <c r="C58" s="3" t="str">
        <f t="shared" si="13"/>
        <v/>
      </c>
      <c r="E58" s="260"/>
      <c r="F58" s="262"/>
      <c r="H58" s="84" t="s">
        <v>32</v>
      </c>
      <c r="I58" s="11" t="s">
        <v>33</v>
      </c>
      <c r="J58" s="11" t="s">
        <v>34</v>
      </c>
      <c r="K58" s="11" t="s">
        <v>35</v>
      </c>
      <c r="L58" s="11" t="s">
        <v>36</v>
      </c>
      <c r="M58" s="149" t="s">
        <v>37</v>
      </c>
      <c r="N58" s="85" t="s">
        <v>245</v>
      </c>
    </row>
    <row r="59" spans="1:14" ht="15" customHeight="1" thickBot="1">
      <c r="A59" s="208" t="s">
        <v>69</v>
      </c>
      <c r="B59" s="195"/>
      <c r="C59" s="3" t="str">
        <f t="shared" si="13"/>
        <v/>
      </c>
      <c r="E59" s="260"/>
      <c r="F59" s="262"/>
      <c r="H59" s="86" t="s">
        <v>38</v>
      </c>
      <c r="I59" s="5">
        <v>3</v>
      </c>
      <c r="J59" s="5">
        <v>3</v>
      </c>
      <c r="K59" s="5">
        <v>3</v>
      </c>
      <c r="L59" s="5">
        <v>3</v>
      </c>
      <c r="M59" s="150">
        <v>3</v>
      </c>
      <c r="N59" s="87">
        <v>3</v>
      </c>
    </row>
    <row r="60" spans="1:14" ht="15" customHeight="1" thickBot="1">
      <c r="A60" s="208" t="s">
        <v>72</v>
      </c>
      <c r="B60" s="195"/>
      <c r="C60" s="3" t="str">
        <f t="shared" si="13"/>
        <v/>
      </c>
      <c r="E60" s="260"/>
      <c r="F60" s="262"/>
      <c r="H60" s="86" t="s">
        <v>78</v>
      </c>
      <c r="I60" s="5">
        <v>3</v>
      </c>
      <c r="J60" s="5">
        <v>3</v>
      </c>
      <c r="K60" s="5">
        <v>3</v>
      </c>
      <c r="L60" s="5">
        <v>3</v>
      </c>
      <c r="M60" s="150">
        <v>3</v>
      </c>
      <c r="N60" s="87">
        <v>3</v>
      </c>
    </row>
    <row r="61" spans="1:14" ht="14.25">
      <c r="A61" s="208"/>
      <c r="C61" s="14"/>
      <c r="E61" s="260"/>
      <c r="F61" s="262"/>
      <c r="H61" s="86" t="s">
        <v>39</v>
      </c>
      <c r="I61" s="5">
        <v>150</v>
      </c>
      <c r="J61" s="5">
        <v>250</v>
      </c>
      <c r="K61" s="5">
        <v>350</v>
      </c>
      <c r="L61" s="5">
        <v>500</v>
      </c>
      <c r="M61" s="150">
        <v>500</v>
      </c>
      <c r="N61" s="87">
        <v>500</v>
      </c>
    </row>
    <row r="62" spans="1:14" ht="14.25">
      <c r="A62" s="208"/>
      <c r="C62" s="14"/>
      <c r="E62" s="260"/>
      <c r="F62" s="262"/>
      <c r="H62" s="86" t="s">
        <v>40</v>
      </c>
      <c r="I62" s="5">
        <v>150</v>
      </c>
      <c r="J62" s="5">
        <v>225</v>
      </c>
      <c r="K62" s="5">
        <v>300</v>
      </c>
      <c r="L62" s="5">
        <v>400</v>
      </c>
      <c r="M62" s="150">
        <v>400</v>
      </c>
      <c r="N62" s="87">
        <v>400</v>
      </c>
    </row>
    <row r="63" spans="1:14" ht="15" thickBot="1">
      <c r="A63" s="177" t="s">
        <v>21</v>
      </c>
      <c r="E63" s="260"/>
      <c r="F63" s="262"/>
      <c r="H63" s="88" t="s">
        <v>41</v>
      </c>
      <c r="I63" s="6">
        <v>4.4999999999999998E-2</v>
      </c>
      <c r="J63" s="6">
        <v>0.06</v>
      </c>
      <c r="K63" s="6">
        <v>7.4999999999999997E-2</v>
      </c>
      <c r="L63" s="6">
        <v>0.1</v>
      </c>
      <c r="M63" s="151">
        <v>0.12</v>
      </c>
      <c r="N63" s="89">
        <v>0.13500000000000001</v>
      </c>
    </row>
    <row r="64" spans="1:14" ht="13.5" thickBot="1">
      <c r="A64" s="192" t="s">
        <v>241</v>
      </c>
      <c r="B64" s="195"/>
      <c r="E64" s="260"/>
      <c r="F64" s="262"/>
      <c r="H64" s="2"/>
      <c r="N64" s="1"/>
    </row>
    <row r="65" spans="1:14" ht="15.75" thickBot="1">
      <c r="A65" s="192" t="s">
        <v>240</v>
      </c>
      <c r="B65" s="18"/>
      <c r="E65" s="263"/>
      <c r="F65" s="265"/>
      <c r="H65" s="92" t="s">
        <v>42</v>
      </c>
      <c r="I65" s="13" t="s">
        <v>43</v>
      </c>
      <c r="J65" s="13" t="s">
        <v>44</v>
      </c>
      <c r="K65" s="13" t="s">
        <v>45</v>
      </c>
      <c r="L65" s="13" t="s">
        <v>46</v>
      </c>
      <c r="M65" s="152" t="s">
        <v>47</v>
      </c>
      <c r="N65" s="93" t="s">
        <v>246</v>
      </c>
    </row>
    <row r="66" spans="1:14" ht="15" thickBot="1">
      <c r="A66" s="192"/>
      <c r="F66" s="1"/>
      <c r="H66" s="94" t="s">
        <v>77</v>
      </c>
      <c r="I66" s="7">
        <v>3</v>
      </c>
      <c r="J66" s="7">
        <v>3</v>
      </c>
      <c r="K66" s="7">
        <v>3</v>
      </c>
      <c r="L66" s="7">
        <v>3</v>
      </c>
      <c r="M66" s="153">
        <v>3</v>
      </c>
      <c r="N66" s="95">
        <v>3</v>
      </c>
    </row>
    <row r="67" spans="1:14" ht="14.25">
      <c r="A67" s="2"/>
      <c r="B67" s="289" t="s">
        <v>27</v>
      </c>
      <c r="C67" s="291" t="s">
        <v>28</v>
      </c>
      <c r="D67" s="291"/>
      <c r="E67" s="291"/>
      <c r="F67" s="1"/>
      <c r="H67" s="94" t="s">
        <v>39</v>
      </c>
      <c r="I67" s="7">
        <v>150</v>
      </c>
      <c r="J67" s="7">
        <v>250</v>
      </c>
      <c r="K67" s="7">
        <v>350</v>
      </c>
      <c r="L67" s="7">
        <v>500</v>
      </c>
      <c r="M67" s="153">
        <v>500</v>
      </c>
      <c r="N67" s="95">
        <v>500</v>
      </c>
    </row>
    <row r="68" spans="1:14" ht="15" thickBot="1">
      <c r="A68" s="209" t="s">
        <v>25</v>
      </c>
      <c r="B68" s="290"/>
      <c r="C68" s="210" t="s">
        <v>29</v>
      </c>
      <c r="D68" s="292" t="s">
        <v>30</v>
      </c>
      <c r="E68" s="293"/>
      <c r="F68" s="1"/>
      <c r="H68" s="94" t="s">
        <v>40</v>
      </c>
      <c r="I68" s="7">
        <v>55</v>
      </c>
      <c r="J68" s="7">
        <v>45</v>
      </c>
      <c r="K68" s="7">
        <v>40</v>
      </c>
      <c r="L68" s="7">
        <v>40</v>
      </c>
      <c r="M68" s="153">
        <v>40</v>
      </c>
      <c r="N68" s="95">
        <v>40</v>
      </c>
    </row>
    <row r="69" spans="1:14" ht="15" thickBot="1">
      <c r="A69" s="211" t="s">
        <v>26</v>
      </c>
      <c r="B69" s="19"/>
      <c r="C69" s="19"/>
      <c r="D69" s="294"/>
      <c r="E69" s="295"/>
      <c r="F69" s="1"/>
      <c r="H69" s="96" t="s">
        <v>41</v>
      </c>
      <c r="I69" s="8">
        <f>I63+2%</f>
        <v>6.5000000000000002E-2</v>
      </c>
      <c r="J69" s="8">
        <f t="shared" ref="J69:M69" si="14">J63+2%</f>
        <v>0.08</v>
      </c>
      <c r="K69" s="8">
        <f t="shared" si="14"/>
        <v>9.5000000000000001E-2</v>
      </c>
      <c r="L69" s="8">
        <f t="shared" si="14"/>
        <v>0.12000000000000001</v>
      </c>
      <c r="M69" s="154">
        <f t="shared" si="14"/>
        <v>0.13999999999999999</v>
      </c>
      <c r="N69" s="97">
        <v>0.155</v>
      </c>
    </row>
    <row r="70" spans="1:14" ht="13.5" thickBot="1">
      <c r="A70" s="211"/>
      <c r="B70" s="15"/>
      <c r="C70" s="15"/>
      <c r="D70" s="16"/>
      <c r="E70" s="16"/>
      <c r="F70" s="1"/>
      <c r="H70" s="296" t="s">
        <v>48</v>
      </c>
      <c r="I70" s="297"/>
      <c r="J70" s="297"/>
      <c r="K70" s="297"/>
      <c r="L70" s="297"/>
      <c r="M70" s="297"/>
      <c r="N70" s="298"/>
    </row>
    <row r="71" spans="1:14" ht="15.75" hidden="1" customHeight="1" thickBot="1">
      <c r="A71" s="212" t="s">
        <v>104</v>
      </c>
      <c r="B71" s="299" t="str">
        <f>IF($B$12="Total Knee",$I$16 &amp; $R$15,IF($B$12="Unicondylar",$I$29 &amp; $R$28,"Incomplete:  Knee Type missing"))</f>
        <v>Incomplete:  Knee Type missing</v>
      </c>
      <c r="C71" s="300"/>
      <c r="D71" s="300"/>
      <c r="E71" s="300"/>
      <c r="F71" s="301"/>
      <c r="H71" s="2"/>
      <c r="N71" s="1"/>
    </row>
    <row r="72" spans="1:14" ht="15.75" thickBot="1">
      <c r="A72" s="213"/>
      <c r="B72" s="214"/>
      <c r="C72" s="17"/>
      <c r="D72" s="214"/>
      <c r="E72" s="214"/>
      <c r="F72" s="215"/>
      <c r="H72" s="98" t="s">
        <v>49</v>
      </c>
      <c r="I72" s="12" t="s">
        <v>50</v>
      </c>
      <c r="J72" s="12" t="s">
        <v>51</v>
      </c>
      <c r="K72" s="12" t="s">
        <v>52</v>
      </c>
      <c r="L72" s="12" t="s">
        <v>53</v>
      </c>
      <c r="M72" s="155" t="s">
        <v>54</v>
      </c>
      <c r="N72" s="99" t="s">
        <v>247</v>
      </c>
    </row>
    <row r="73" spans="1:14" ht="14.25">
      <c r="H73" s="100" t="s">
        <v>77</v>
      </c>
      <c r="I73" s="9">
        <v>1</v>
      </c>
      <c r="J73" s="9">
        <v>1</v>
      </c>
      <c r="K73" s="9">
        <v>1</v>
      </c>
      <c r="L73" s="9">
        <v>1</v>
      </c>
      <c r="M73" s="156">
        <v>1</v>
      </c>
      <c r="N73" s="101">
        <v>1</v>
      </c>
    </row>
    <row r="74" spans="1:14" ht="14.25">
      <c r="H74" s="100" t="s">
        <v>39</v>
      </c>
      <c r="I74" s="9">
        <v>100</v>
      </c>
      <c r="J74" s="9">
        <v>100</v>
      </c>
      <c r="K74" s="9">
        <v>100</v>
      </c>
      <c r="L74" s="9">
        <v>100</v>
      </c>
      <c r="M74" s="156">
        <v>100</v>
      </c>
      <c r="N74" s="101">
        <v>100</v>
      </c>
    </row>
    <row r="75" spans="1:14" ht="14.25">
      <c r="H75" s="100" t="s">
        <v>40</v>
      </c>
      <c r="I75" s="9">
        <v>40</v>
      </c>
      <c r="J75" s="9">
        <v>40</v>
      </c>
      <c r="K75" s="9">
        <v>40</v>
      </c>
      <c r="L75" s="9">
        <v>40</v>
      </c>
      <c r="M75" s="156">
        <v>40</v>
      </c>
      <c r="N75" s="101">
        <v>40</v>
      </c>
    </row>
    <row r="76" spans="1:14" ht="15" thickBot="1">
      <c r="H76" s="104" t="s">
        <v>55</v>
      </c>
      <c r="I76" s="105">
        <v>4.4999999999999998E-2</v>
      </c>
      <c r="J76" s="105">
        <v>0.06</v>
      </c>
      <c r="K76" s="105">
        <v>7.4999999999999997E-2</v>
      </c>
      <c r="L76" s="105">
        <v>0.1</v>
      </c>
      <c r="M76" s="158">
        <v>0.12</v>
      </c>
      <c r="N76" s="106">
        <v>0.13500000000000001</v>
      </c>
    </row>
    <row r="77" spans="1:14" ht="13.5" thickBot="1">
      <c r="H77" s="2"/>
      <c r="N77" s="1"/>
    </row>
    <row r="78" spans="1:14" ht="15.75" thickBot="1">
      <c r="H78" s="82" t="s">
        <v>215</v>
      </c>
      <c r="I78" s="281" t="s">
        <v>214</v>
      </c>
      <c r="J78" s="281"/>
      <c r="K78" s="281"/>
      <c r="L78" s="281"/>
      <c r="M78" s="282"/>
      <c r="N78" s="283"/>
    </row>
    <row r="79" spans="1:14" ht="15" thickBot="1">
      <c r="H79" s="83" t="s">
        <v>216</v>
      </c>
      <c r="I79" s="284" t="s">
        <v>248</v>
      </c>
      <c r="J79" s="284"/>
      <c r="K79" s="284"/>
      <c r="L79" s="284"/>
      <c r="M79" s="284"/>
      <c r="N79" s="285"/>
    </row>
    <row r="83" spans="8:8">
      <c r="H83" s="207" t="s">
        <v>231</v>
      </c>
    </row>
    <row r="84" spans="8:8">
      <c r="H84" s="207" t="s">
        <v>232</v>
      </c>
    </row>
    <row r="85" spans="8:8">
      <c r="H85" s="207" t="s">
        <v>233</v>
      </c>
    </row>
    <row r="86" spans="8:8">
      <c r="H86" s="207" t="s">
        <v>234</v>
      </c>
    </row>
    <row r="87" spans="8:8">
      <c r="H87" s="207" t="s">
        <v>235</v>
      </c>
    </row>
    <row r="88" spans="8:8">
      <c r="H88" s="207" t="s">
        <v>236</v>
      </c>
    </row>
    <row r="89" spans="8:8">
      <c r="H89" s="207" t="s">
        <v>237</v>
      </c>
    </row>
    <row r="90" spans="8:8">
      <c r="H90" s="207" t="s">
        <v>238</v>
      </c>
    </row>
  </sheetData>
  <sheetProtection algorithmName="SHA-512" hashValue="jf47ePoE1DCvLnVBfWGnVb1wZuGvD8/5v7lTUG92srTvrmoQ4SbhGnpZngr+84+8m+O5lkWy7K6Ybd20qa1zVw==" saltValue="aRkNHIfRBqi3ukSZqrAlZg==" spinCount="100000" sheet="1" selectLockedCells="1"/>
  <mergeCells count="27">
    <mergeCell ref="I78:N78"/>
    <mergeCell ref="I79:N79"/>
    <mergeCell ref="B67:B68"/>
    <mergeCell ref="C67:E67"/>
    <mergeCell ref="D68:E68"/>
    <mergeCell ref="D69:E69"/>
    <mergeCell ref="H70:N70"/>
    <mergeCell ref="B71:F71"/>
    <mergeCell ref="E19:F19"/>
    <mergeCell ref="E20:F65"/>
    <mergeCell ref="H32:N32"/>
    <mergeCell ref="H45:N45"/>
    <mergeCell ref="I53:N53"/>
    <mergeCell ref="I54:N54"/>
    <mergeCell ref="H57:N57"/>
    <mergeCell ref="L18:O18"/>
    <mergeCell ref="C2:F2"/>
    <mergeCell ref="C3:F9"/>
    <mergeCell ref="I3:K3"/>
    <mergeCell ref="L3:O3"/>
    <mergeCell ref="B12:C12"/>
    <mergeCell ref="B13:F13"/>
    <mergeCell ref="B14:F14"/>
    <mergeCell ref="B15:F15"/>
    <mergeCell ref="B16:F16"/>
    <mergeCell ref="B17:F17"/>
    <mergeCell ref="I18:K18"/>
  </mergeCells>
  <dataValidations count="11">
    <dataValidation type="whole" operator="greaterThan" allowBlank="1" showInputMessage="1" showErrorMessage="1" error="Please enter a number" sqref="B65" xr:uid="{8257FD0B-FCF0-4C7A-A484-BCDF6D411E53}">
      <formula1>0</formula1>
    </dataValidation>
    <dataValidation type="list" allowBlank="1" showInputMessage="1" showErrorMessage="1" sqref="A26" xr:uid="{FD68B86F-3444-446D-B366-1388A038E0DB}">
      <formula1>$H$83:$H$90</formula1>
    </dataValidation>
    <dataValidation type="decimal" operator="greaterThanOrEqual" allowBlank="1" showInputMessage="1" showErrorMessage="1" error="Please enter a numeric value of 3 or more years" sqref="B64" xr:uid="{DED4E388-CF80-477D-9A3D-714FEF5D6912}">
      <formula1>3</formula1>
    </dataValidation>
    <dataValidation type="whole" operator="greaterThan" allowBlank="1" showInputMessage="1" showErrorMessage="1" error="Please enter a whole number greater than zero" sqref="B20:B21" xr:uid="{A9E99434-4BA2-47BB-9FEF-1108B5D49BF8}">
      <formula1>0</formula1>
    </dataValidation>
    <dataValidation type="decimal" allowBlank="1" showInputMessage="1" showErrorMessage="1" error="Please enter a percentage larger than the revision rate" sqref="D69:E69" xr:uid="{F1F22FE0-9E15-452E-A99A-DF24E0E0B916}">
      <formula1>B69</formula1>
      <formula2>1</formula2>
    </dataValidation>
    <dataValidation type="decimal" allowBlank="1" showInputMessage="1" showErrorMessage="1" error="Please enter a percentage lower than the revision rate" sqref="C69" xr:uid="{ED4487E0-D598-4487-9640-722F35A0BFF9}">
      <formula1>0</formula1>
      <formula2>B69</formula2>
    </dataValidation>
    <dataValidation type="decimal" allowBlank="1" showInputMessage="1" showErrorMessage="1" error="Please enter a percentage" sqref="B69" xr:uid="{1906092D-DA6A-4418-BF53-DC65BE565150}">
      <formula1>0</formula1>
      <formula2>1</formula2>
    </dataValidation>
    <dataValidation type="whole" operator="greaterThanOrEqual" allowBlank="1" showInputMessage="1" showErrorMessage="1" error="Please enter a whole number" sqref="B35:B37 B39:B40 B42:B43 B51:B60" xr:uid="{F58E88EA-B934-4D4C-89E3-D58C229FA6F1}">
      <formula1>0</formula1>
    </dataValidation>
    <dataValidation type="decimal" operator="greaterThan" allowBlank="1" showInputMessage="1" showErrorMessage="1" error="Please enter a number" sqref="B32" xr:uid="{C6EDE04D-84B5-4A07-8141-B17C97098A7A}">
      <formula1>0</formula1>
    </dataValidation>
    <dataValidation type="whole" operator="greaterThanOrEqual" allowBlank="1" showInputMessage="1" showErrorMessage="1" error="Please enter a positive integer" sqref="B29:B31" xr:uid="{3791ED5E-2921-459D-AAFE-BB60225AF503}">
      <formula1>0</formula1>
    </dataValidation>
    <dataValidation type="list" allowBlank="1" showErrorMessage="1" error="Please select Total Knee or Unicondylar from drop down list" sqref="B12:C12" xr:uid="{E71689C0-4ECC-4F3A-ACFA-94C82ECF109D}">
      <formula1>"Total Knee, Unicondylar"</formula1>
    </dataValidation>
  </dataValidations>
  <pageMargins left="0.25" right="0.25" top="0.75" bottom="0.75" header="0.3" footer="0.3"/>
  <pageSetup paperSize="9" scale="29" orientation="portrait" horizontalDpi="4294967293" r:id="rId1"/>
  <headerFooter alignWithMargins="0">
    <oddHeader>&amp;C&amp;16Knee Clinical Reference Data Summary&amp;10
Complete one spreadsheet per reference</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Option Button 1">
              <controlPr defaultSize="0" autoFill="0" autoLine="0" autoPict="0">
                <anchor moveWithCells="1">
                  <from>
                    <xdr:col>1</xdr:col>
                    <xdr:colOff>0</xdr:colOff>
                    <xdr:row>21</xdr:row>
                    <xdr:rowOff>19050</xdr:rowOff>
                  </from>
                  <to>
                    <xdr:col>1</xdr:col>
                    <xdr:colOff>457200</xdr:colOff>
                    <xdr:row>22</xdr:row>
                    <xdr:rowOff>28575</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from>
                    <xdr:col>1</xdr:col>
                    <xdr:colOff>466725</xdr:colOff>
                    <xdr:row>21</xdr:row>
                    <xdr:rowOff>19050</xdr:rowOff>
                  </from>
                  <to>
                    <xdr:col>2</xdr:col>
                    <xdr:colOff>104775</xdr:colOff>
                    <xdr:row>22</xdr:row>
                    <xdr:rowOff>28575</xdr:rowOff>
                  </to>
                </anchor>
              </controlPr>
            </control>
          </mc:Choice>
        </mc:AlternateContent>
        <mc:AlternateContent xmlns:mc="http://schemas.openxmlformats.org/markup-compatibility/2006">
          <mc:Choice Requires="x14">
            <control shapeId="21507" r:id="rId6" name="Option Button 3">
              <controlPr defaultSize="0" autoFill="0" autoLine="0" autoPict="0">
                <anchor moveWithCells="1">
                  <from>
                    <xdr:col>1</xdr:col>
                    <xdr:colOff>161925</xdr:colOff>
                    <xdr:row>1</xdr:row>
                    <xdr:rowOff>114300</xdr:rowOff>
                  </from>
                  <to>
                    <xdr:col>1</xdr:col>
                    <xdr:colOff>390525</xdr:colOff>
                    <xdr:row>2</xdr:row>
                    <xdr:rowOff>133350</xdr:rowOff>
                  </to>
                </anchor>
              </controlPr>
            </control>
          </mc:Choice>
        </mc:AlternateContent>
        <mc:AlternateContent xmlns:mc="http://schemas.openxmlformats.org/markup-compatibility/2006">
          <mc:Choice Requires="x14">
            <control shapeId="21508" r:id="rId7" name="Option Button 4">
              <controlPr defaultSize="0" autoFill="0" autoLine="0" autoPict="0">
                <anchor moveWithCells="1">
                  <from>
                    <xdr:col>1</xdr:col>
                    <xdr:colOff>161925</xdr:colOff>
                    <xdr:row>2</xdr:row>
                    <xdr:rowOff>114300</xdr:rowOff>
                  </from>
                  <to>
                    <xdr:col>1</xdr:col>
                    <xdr:colOff>390525</xdr:colOff>
                    <xdr:row>3</xdr:row>
                    <xdr:rowOff>133350</xdr:rowOff>
                  </to>
                </anchor>
              </controlPr>
            </control>
          </mc:Choice>
        </mc:AlternateContent>
        <mc:AlternateContent xmlns:mc="http://schemas.openxmlformats.org/markup-compatibility/2006">
          <mc:Choice Requires="x14">
            <control shapeId="21509" r:id="rId8" name="Option Button 5">
              <controlPr defaultSize="0" autoFill="0" autoLine="0" autoPict="0">
                <anchor moveWithCells="1">
                  <from>
                    <xdr:col>1</xdr:col>
                    <xdr:colOff>161925</xdr:colOff>
                    <xdr:row>3</xdr:row>
                    <xdr:rowOff>123825</xdr:rowOff>
                  </from>
                  <to>
                    <xdr:col>1</xdr:col>
                    <xdr:colOff>390525</xdr:colOff>
                    <xdr:row>4</xdr:row>
                    <xdr:rowOff>142875</xdr:rowOff>
                  </to>
                </anchor>
              </controlPr>
            </control>
          </mc:Choice>
        </mc:AlternateContent>
        <mc:AlternateContent xmlns:mc="http://schemas.openxmlformats.org/markup-compatibility/2006">
          <mc:Choice Requires="x14">
            <control shapeId="21510" r:id="rId9" name="Option Button 6">
              <controlPr defaultSize="0" autoFill="0" autoLine="0" autoPict="0">
                <anchor moveWithCells="1">
                  <from>
                    <xdr:col>1</xdr:col>
                    <xdr:colOff>161925</xdr:colOff>
                    <xdr:row>4</xdr:row>
                    <xdr:rowOff>133350</xdr:rowOff>
                  </from>
                  <to>
                    <xdr:col>1</xdr:col>
                    <xdr:colOff>390525</xdr:colOff>
                    <xdr:row>5</xdr:row>
                    <xdr:rowOff>142875</xdr:rowOff>
                  </to>
                </anchor>
              </controlPr>
            </control>
          </mc:Choice>
        </mc:AlternateContent>
        <mc:AlternateContent xmlns:mc="http://schemas.openxmlformats.org/markup-compatibility/2006">
          <mc:Choice Requires="x14">
            <control shapeId="21511" r:id="rId10" name="Group Box 7">
              <controlPr defaultSize="0" autoFill="0" autoPict="0">
                <anchor moveWithCells="1">
                  <from>
                    <xdr:col>1</xdr:col>
                    <xdr:colOff>9525</xdr:colOff>
                    <xdr:row>1</xdr:row>
                    <xdr:rowOff>9525</xdr:rowOff>
                  </from>
                  <to>
                    <xdr:col>1</xdr:col>
                    <xdr:colOff>495300</xdr:colOff>
                    <xdr:row>6</xdr:row>
                    <xdr:rowOff>57150</xdr:rowOff>
                  </to>
                </anchor>
              </controlPr>
            </control>
          </mc:Choice>
        </mc:AlternateContent>
        <mc:AlternateContent xmlns:mc="http://schemas.openxmlformats.org/markup-compatibility/2006">
          <mc:Choice Requires="x14">
            <control shapeId="21512" r:id="rId11" name="Option Button 8">
              <controlPr defaultSize="0" autoFill="0" autoLine="0" autoPict="0">
                <anchor moveWithCells="1">
                  <from>
                    <xdr:col>1</xdr:col>
                    <xdr:colOff>295275</xdr:colOff>
                    <xdr:row>7</xdr:row>
                    <xdr:rowOff>57150</xdr:rowOff>
                  </from>
                  <to>
                    <xdr:col>1</xdr:col>
                    <xdr:colOff>581025</xdr:colOff>
                    <xdr:row>7</xdr:row>
                    <xdr:rowOff>200025</xdr:rowOff>
                  </to>
                </anchor>
              </controlPr>
            </control>
          </mc:Choice>
        </mc:AlternateContent>
        <mc:AlternateContent xmlns:mc="http://schemas.openxmlformats.org/markup-compatibility/2006">
          <mc:Choice Requires="x14">
            <control shapeId="21513" r:id="rId12" name="Option Button 9">
              <controlPr defaultSize="0" autoFill="0" autoLine="0" autoPict="0">
                <anchor moveWithCells="1">
                  <from>
                    <xdr:col>0</xdr:col>
                    <xdr:colOff>3629025</xdr:colOff>
                    <xdr:row>7</xdr:row>
                    <xdr:rowOff>57150</xdr:rowOff>
                  </from>
                  <to>
                    <xdr:col>1</xdr:col>
                    <xdr:colOff>219075</xdr:colOff>
                    <xdr:row>7</xdr:row>
                    <xdr:rowOff>200025</xdr:rowOff>
                  </to>
                </anchor>
              </controlPr>
            </control>
          </mc:Choice>
        </mc:AlternateContent>
        <mc:AlternateContent xmlns:mc="http://schemas.openxmlformats.org/markup-compatibility/2006">
          <mc:Choice Requires="x14">
            <control shapeId="21514" r:id="rId13" name="Group Box 10">
              <controlPr defaultSize="0" autoFill="0" autoPict="0">
                <anchor moveWithCells="1">
                  <from>
                    <xdr:col>0</xdr:col>
                    <xdr:colOff>3581400</xdr:colOff>
                    <xdr:row>7</xdr:row>
                    <xdr:rowOff>19050</xdr:rowOff>
                  </from>
                  <to>
                    <xdr:col>1</xdr:col>
                    <xdr:colOff>762000</xdr:colOff>
                    <xdr:row>8</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42B42-207C-4F15-ABC9-E453A544F965}">
  <sheetPr>
    <pageSetUpPr fitToPage="1"/>
  </sheetPr>
  <dimension ref="A1:G55"/>
  <sheetViews>
    <sheetView showGridLines="0" view="pageLayout" zoomScale="90" zoomScaleNormal="90" zoomScaleSheetLayoutView="90" zoomScalePageLayoutView="90" workbookViewId="0">
      <selection activeCell="G17" sqref="G17"/>
    </sheetView>
  </sheetViews>
  <sheetFormatPr defaultRowHeight="12.75"/>
  <cols>
    <col min="1" max="1" width="65.85546875" bestFit="1" customWidth="1"/>
    <col min="2" max="7" width="15.5703125" customWidth="1"/>
  </cols>
  <sheetData>
    <row r="1" spans="1:7" ht="13.5" thickBot="1"/>
    <row r="2" spans="1:7" ht="30.75" customHeight="1" thickBot="1">
      <c r="A2" s="274" t="s">
        <v>56</v>
      </c>
      <c r="B2" s="275"/>
      <c r="C2" s="275"/>
      <c r="D2" s="275"/>
      <c r="E2" s="275"/>
      <c r="F2" s="276"/>
      <c r="G2" s="277"/>
    </row>
    <row r="3" spans="1:7" ht="15">
      <c r="A3" s="84" t="s">
        <v>32</v>
      </c>
      <c r="B3" s="11" t="s">
        <v>33</v>
      </c>
      <c r="C3" s="11" t="s">
        <v>34</v>
      </c>
      <c r="D3" s="11" t="s">
        <v>35</v>
      </c>
      <c r="E3" s="11" t="s">
        <v>36</v>
      </c>
      <c r="F3" s="149" t="s">
        <v>37</v>
      </c>
      <c r="G3" s="85" t="s">
        <v>245</v>
      </c>
    </row>
    <row r="4" spans="1:7" ht="14.25">
      <c r="A4" s="86" t="s">
        <v>38</v>
      </c>
      <c r="B4" s="5">
        <v>3</v>
      </c>
      <c r="C4" s="5">
        <v>3</v>
      </c>
      <c r="D4" s="5">
        <v>3</v>
      </c>
      <c r="E4" s="5">
        <v>3</v>
      </c>
      <c r="F4" s="150">
        <v>3</v>
      </c>
      <c r="G4" s="87">
        <v>3</v>
      </c>
    </row>
    <row r="5" spans="1:7" ht="14.25">
      <c r="A5" s="86" t="s">
        <v>78</v>
      </c>
      <c r="B5" s="5">
        <v>3</v>
      </c>
      <c r="C5" s="5">
        <v>3</v>
      </c>
      <c r="D5" s="5">
        <v>3</v>
      </c>
      <c r="E5" s="5">
        <v>3</v>
      </c>
      <c r="F5" s="150">
        <v>3</v>
      </c>
      <c r="G5" s="87">
        <v>3</v>
      </c>
    </row>
    <row r="6" spans="1:7" ht="14.25">
      <c r="A6" s="86" t="s">
        <v>39</v>
      </c>
      <c r="B6" s="5">
        <v>150</v>
      </c>
      <c r="C6" s="5">
        <v>250</v>
      </c>
      <c r="D6" s="5">
        <v>350</v>
      </c>
      <c r="E6" s="5">
        <v>500</v>
      </c>
      <c r="F6" s="150">
        <v>500</v>
      </c>
      <c r="G6" s="87">
        <v>500</v>
      </c>
    </row>
    <row r="7" spans="1:7" ht="14.25">
      <c r="A7" s="86" t="s">
        <v>40</v>
      </c>
      <c r="B7" s="5">
        <v>150</v>
      </c>
      <c r="C7" s="5">
        <v>225</v>
      </c>
      <c r="D7" s="5">
        <v>300</v>
      </c>
      <c r="E7" s="5">
        <v>400</v>
      </c>
      <c r="F7" s="150">
        <v>400</v>
      </c>
      <c r="G7" s="87">
        <v>400</v>
      </c>
    </row>
    <row r="8" spans="1:7" ht="15" thickBot="1">
      <c r="A8" s="88" t="s">
        <v>41</v>
      </c>
      <c r="B8" s="6">
        <v>3.5000000000000003E-2</v>
      </c>
      <c r="C8" s="6">
        <v>0.04</v>
      </c>
      <c r="D8" s="6">
        <v>4.4999999999999998E-2</v>
      </c>
      <c r="E8" s="6">
        <v>0.05</v>
      </c>
      <c r="F8" s="151">
        <v>0.06</v>
      </c>
      <c r="G8" s="89">
        <v>6.5000000000000002E-2</v>
      </c>
    </row>
    <row r="9" spans="1:7" ht="6" customHeight="1" thickBot="1">
      <c r="A9" s="90"/>
      <c r="B9" s="4"/>
      <c r="C9" s="4"/>
      <c r="D9" s="4"/>
      <c r="E9" s="4"/>
      <c r="F9" s="4"/>
      <c r="G9" s="91"/>
    </row>
    <row r="10" spans="1:7" ht="15">
      <c r="A10" s="92" t="s">
        <v>42</v>
      </c>
      <c r="B10" s="13" t="s">
        <v>43</v>
      </c>
      <c r="C10" s="13" t="s">
        <v>44</v>
      </c>
      <c r="D10" s="13" t="s">
        <v>45</v>
      </c>
      <c r="E10" s="13" t="s">
        <v>46</v>
      </c>
      <c r="F10" s="152" t="s">
        <v>47</v>
      </c>
      <c r="G10" s="93" t="s">
        <v>246</v>
      </c>
    </row>
    <row r="11" spans="1:7" ht="14.25">
      <c r="A11" s="94" t="s">
        <v>77</v>
      </c>
      <c r="B11" s="7">
        <v>3</v>
      </c>
      <c r="C11" s="7">
        <v>3</v>
      </c>
      <c r="D11" s="7">
        <v>3</v>
      </c>
      <c r="E11" s="7">
        <v>3</v>
      </c>
      <c r="F11" s="153">
        <v>3</v>
      </c>
      <c r="G11" s="95">
        <v>3</v>
      </c>
    </row>
    <row r="12" spans="1:7" ht="14.25">
      <c r="A12" s="94" t="s">
        <v>39</v>
      </c>
      <c r="B12" s="7">
        <v>150</v>
      </c>
      <c r="C12" s="7">
        <v>250</v>
      </c>
      <c r="D12" s="7">
        <v>350</v>
      </c>
      <c r="E12" s="7">
        <v>500</v>
      </c>
      <c r="F12" s="153">
        <v>500</v>
      </c>
      <c r="G12" s="95">
        <v>500</v>
      </c>
    </row>
    <row r="13" spans="1:7" ht="14.25">
      <c r="A13" s="94" t="s">
        <v>40</v>
      </c>
      <c r="B13" s="7">
        <v>66</v>
      </c>
      <c r="C13" s="7">
        <v>60</v>
      </c>
      <c r="D13" s="7">
        <v>55</v>
      </c>
      <c r="E13" s="7">
        <v>51</v>
      </c>
      <c r="F13" s="153">
        <v>45</v>
      </c>
      <c r="G13" s="95">
        <v>42</v>
      </c>
    </row>
    <row r="14" spans="1:7" ht="15" thickBot="1">
      <c r="A14" s="96" t="s">
        <v>41</v>
      </c>
      <c r="B14" s="8">
        <v>5.5E-2</v>
      </c>
      <c r="C14" s="8">
        <v>0.06</v>
      </c>
      <c r="D14" s="8">
        <v>6.5000000000000002E-2</v>
      </c>
      <c r="E14" s="8">
        <v>7.0000000000000007E-2</v>
      </c>
      <c r="F14" s="154">
        <v>0.08</v>
      </c>
      <c r="G14" s="97">
        <v>8.5000000000000006E-2</v>
      </c>
    </row>
    <row r="15" spans="1:7" ht="13.5" thickBot="1">
      <c r="A15" s="278" t="s">
        <v>48</v>
      </c>
      <c r="B15" s="279"/>
      <c r="C15" s="279"/>
      <c r="D15" s="279"/>
      <c r="E15" s="279"/>
      <c r="F15" s="279"/>
      <c r="G15" s="280"/>
    </row>
    <row r="16" spans="1:7" ht="6" customHeight="1" thickBot="1">
      <c r="A16" s="90"/>
      <c r="B16" s="4"/>
      <c r="C16" s="4"/>
      <c r="D16" s="4"/>
      <c r="E16" s="4"/>
      <c r="F16" s="4"/>
      <c r="G16" s="91"/>
    </row>
    <row r="17" spans="1:7" ht="15">
      <c r="A17" s="98" t="s">
        <v>49</v>
      </c>
      <c r="B17" s="12" t="s">
        <v>50</v>
      </c>
      <c r="C17" s="12" t="s">
        <v>51</v>
      </c>
      <c r="D17" s="12" t="s">
        <v>52</v>
      </c>
      <c r="E17" s="12" t="s">
        <v>53</v>
      </c>
      <c r="F17" s="155" t="s">
        <v>54</v>
      </c>
      <c r="G17" s="99" t="s">
        <v>247</v>
      </c>
    </row>
    <row r="18" spans="1:7" ht="14.25">
      <c r="A18" s="100" t="s">
        <v>77</v>
      </c>
      <c r="B18" s="9">
        <v>1</v>
      </c>
      <c r="C18" s="9">
        <v>1</v>
      </c>
      <c r="D18" s="9">
        <v>1</v>
      </c>
      <c r="E18" s="9">
        <v>1</v>
      </c>
      <c r="F18" s="156">
        <v>1</v>
      </c>
      <c r="G18" s="101">
        <v>1</v>
      </c>
    </row>
    <row r="19" spans="1:7" ht="14.25">
      <c r="A19" s="100" t="s">
        <v>39</v>
      </c>
      <c r="B19" s="9">
        <v>100</v>
      </c>
      <c r="C19" s="9">
        <v>100</v>
      </c>
      <c r="D19" s="9">
        <v>100</v>
      </c>
      <c r="E19" s="9">
        <v>100</v>
      </c>
      <c r="F19" s="156">
        <v>100</v>
      </c>
      <c r="G19" s="101">
        <v>100</v>
      </c>
    </row>
    <row r="20" spans="1:7" ht="14.25">
      <c r="A20" s="100" t="s">
        <v>40</v>
      </c>
      <c r="B20" s="9">
        <v>40</v>
      </c>
      <c r="C20" s="9">
        <v>40</v>
      </c>
      <c r="D20" s="9">
        <v>40</v>
      </c>
      <c r="E20" s="9">
        <v>40</v>
      </c>
      <c r="F20" s="156">
        <v>40</v>
      </c>
      <c r="G20" s="101">
        <v>40</v>
      </c>
    </row>
    <row r="21" spans="1:7" ht="15" thickBot="1">
      <c r="A21" s="102" t="s">
        <v>55</v>
      </c>
      <c r="B21" s="10">
        <v>3.5000000000000003E-2</v>
      </c>
      <c r="C21" s="10">
        <v>0.04</v>
      </c>
      <c r="D21" s="10">
        <v>4.4999999999999998E-2</v>
      </c>
      <c r="E21" s="10">
        <v>0.05</v>
      </c>
      <c r="F21" s="157">
        <v>0.06</v>
      </c>
      <c r="G21" s="103">
        <v>6.5000000000000002E-2</v>
      </c>
    </row>
    <row r="22" spans="1:7" ht="6" customHeight="1" thickBot="1">
      <c r="A22" s="2"/>
      <c r="G22" s="1"/>
    </row>
    <row r="23" spans="1:7" ht="15.75" thickBot="1">
      <c r="A23" s="82" t="s">
        <v>215</v>
      </c>
      <c r="B23" s="281" t="s">
        <v>214</v>
      </c>
      <c r="C23" s="281"/>
      <c r="D23" s="281"/>
      <c r="E23" s="281"/>
      <c r="F23" s="282"/>
      <c r="G23" s="283"/>
    </row>
    <row r="24" spans="1:7" ht="31.5" customHeight="1" thickBot="1">
      <c r="A24" s="83" t="s">
        <v>216</v>
      </c>
      <c r="B24" s="284" t="s">
        <v>248</v>
      </c>
      <c r="C24" s="284"/>
      <c r="D24" s="284"/>
      <c r="E24" s="284"/>
      <c r="F24" s="284"/>
      <c r="G24" s="285"/>
    </row>
    <row r="26" spans="1:7" ht="13.5" thickBot="1"/>
    <row r="27" spans="1:7" ht="28.15" customHeight="1" thickBot="1">
      <c r="A27" s="286" t="s">
        <v>57</v>
      </c>
      <c r="B27" s="287"/>
      <c r="C27" s="287"/>
      <c r="D27" s="287"/>
      <c r="E27" s="287"/>
      <c r="F27" s="287"/>
      <c r="G27" s="288"/>
    </row>
    <row r="28" spans="1:7" ht="15">
      <c r="A28" s="84" t="s">
        <v>32</v>
      </c>
      <c r="B28" s="11" t="s">
        <v>33</v>
      </c>
      <c r="C28" s="11" t="s">
        <v>34</v>
      </c>
      <c r="D28" s="11" t="s">
        <v>35</v>
      </c>
      <c r="E28" s="11" t="s">
        <v>36</v>
      </c>
      <c r="F28" s="149" t="s">
        <v>37</v>
      </c>
      <c r="G28" s="85" t="s">
        <v>245</v>
      </c>
    </row>
    <row r="29" spans="1:7" ht="14.25">
      <c r="A29" s="86" t="s">
        <v>38</v>
      </c>
      <c r="B29" s="5">
        <v>3</v>
      </c>
      <c r="C29" s="5">
        <v>3</v>
      </c>
      <c r="D29" s="5">
        <v>3</v>
      </c>
      <c r="E29" s="5">
        <v>3</v>
      </c>
      <c r="F29" s="150">
        <v>3</v>
      </c>
      <c r="G29" s="87">
        <v>3</v>
      </c>
    </row>
    <row r="30" spans="1:7" ht="14.25">
      <c r="A30" s="86" t="s">
        <v>78</v>
      </c>
      <c r="B30" s="5">
        <v>3</v>
      </c>
      <c r="C30" s="5">
        <v>3</v>
      </c>
      <c r="D30" s="5">
        <v>3</v>
      </c>
      <c r="E30" s="5">
        <v>3</v>
      </c>
      <c r="F30" s="150">
        <v>3</v>
      </c>
      <c r="G30" s="87">
        <v>3</v>
      </c>
    </row>
    <row r="31" spans="1:7" ht="14.25">
      <c r="A31" s="86" t="s">
        <v>39</v>
      </c>
      <c r="B31" s="5">
        <v>150</v>
      </c>
      <c r="C31" s="5">
        <v>250</v>
      </c>
      <c r="D31" s="5">
        <v>350</v>
      </c>
      <c r="E31" s="5">
        <v>500</v>
      </c>
      <c r="F31" s="150">
        <v>500</v>
      </c>
      <c r="G31" s="87">
        <v>500</v>
      </c>
    </row>
    <row r="32" spans="1:7" ht="14.25">
      <c r="A32" s="86" t="s">
        <v>40</v>
      </c>
      <c r="B32" s="5">
        <v>150</v>
      </c>
      <c r="C32" s="5">
        <v>225</v>
      </c>
      <c r="D32" s="5">
        <v>300</v>
      </c>
      <c r="E32" s="5">
        <v>400</v>
      </c>
      <c r="F32" s="150">
        <v>400</v>
      </c>
      <c r="G32" s="87">
        <v>400</v>
      </c>
    </row>
    <row r="33" spans="1:7" ht="15" thickBot="1">
      <c r="A33" s="88" t="s">
        <v>41</v>
      </c>
      <c r="B33" s="6">
        <v>4.4999999999999998E-2</v>
      </c>
      <c r="C33" s="6">
        <v>0.06</v>
      </c>
      <c r="D33" s="6">
        <v>7.4999999999999997E-2</v>
      </c>
      <c r="E33" s="6">
        <v>0.1</v>
      </c>
      <c r="F33" s="151">
        <v>0.12</v>
      </c>
      <c r="G33" s="89">
        <v>0.13500000000000001</v>
      </c>
    </row>
    <row r="34" spans="1:7" ht="13.5" thickBot="1">
      <c r="A34" s="2"/>
      <c r="G34" s="1"/>
    </row>
    <row r="35" spans="1:7" ht="15">
      <c r="A35" s="92" t="s">
        <v>42</v>
      </c>
      <c r="B35" s="13" t="s">
        <v>43</v>
      </c>
      <c r="C35" s="13" t="s">
        <v>44</v>
      </c>
      <c r="D35" s="13" t="s">
        <v>45</v>
      </c>
      <c r="E35" s="13" t="s">
        <v>46</v>
      </c>
      <c r="F35" s="152" t="s">
        <v>47</v>
      </c>
      <c r="G35" s="93" t="s">
        <v>246</v>
      </c>
    </row>
    <row r="36" spans="1:7" ht="14.25">
      <c r="A36" s="94" t="s">
        <v>77</v>
      </c>
      <c r="B36" s="7">
        <v>3</v>
      </c>
      <c r="C36" s="7">
        <v>3</v>
      </c>
      <c r="D36" s="7">
        <v>3</v>
      </c>
      <c r="E36" s="7">
        <v>3</v>
      </c>
      <c r="F36" s="153">
        <v>3</v>
      </c>
      <c r="G36" s="95">
        <v>3</v>
      </c>
    </row>
    <row r="37" spans="1:7" ht="14.25">
      <c r="A37" s="94" t="s">
        <v>39</v>
      </c>
      <c r="B37" s="7">
        <v>150</v>
      </c>
      <c r="C37" s="7">
        <v>250</v>
      </c>
      <c r="D37" s="7">
        <v>350</v>
      </c>
      <c r="E37" s="7">
        <v>500</v>
      </c>
      <c r="F37" s="153">
        <v>500</v>
      </c>
      <c r="G37" s="95">
        <v>500</v>
      </c>
    </row>
    <row r="38" spans="1:7" ht="14.25">
      <c r="A38" s="94" t="s">
        <v>40</v>
      </c>
      <c r="B38" s="7">
        <v>55</v>
      </c>
      <c r="C38" s="7">
        <v>45</v>
      </c>
      <c r="D38" s="7">
        <v>40</v>
      </c>
      <c r="E38" s="7">
        <v>40</v>
      </c>
      <c r="F38" s="153">
        <v>40</v>
      </c>
      <c r="G38" s="95">
        <v>40</v>
      </c>
    </row>
    <row r="39" spans="1:7" ht="15" thickBot="1">
      <c r="A39" s="96" t="s">
        <v>41</v>
      </c>
      <c r="B39" s="8">
        <f>B33+2%</f>
        <v>6.5000000000000002E-2</v>
      </c>
      <c r="C39" s="8">
        <f t="shared" ref="C39:F39" si="0">C33+2%</f>
        <v>0.08</v>
      </c>
      <c r="D39" s="8">
        <f t="shared" si="0"/>
        <v>9.5000000000000001E-2</v>
      </c>
      <c r="E39" s="8">
        <f t="shared" si="0"/>
        <v>0.12000000000000001</v>
      </c>
      <c r="F39" s="154">
        <f t="shared" si="0"/>
        <v>0.13999999999999999</v>
      </c>
      <c r="G39" s="97">
        <v>0.155</v>
      </c>
    </row>
    <row r="40" spans="1:7">
      <c r="A40" s="296" t="s">
        <v>48</v>
      </c>
      <c r="B40" s="297"/>
      <c r="C40" s="297"/>
      <c r="D40" s="297"/>
      <c r="E40" s="297"/>
      <c r="F40" s="297"/>
      <c r="G40" s="298"/>
    </row>
    <row r="41" spans="1:7" ht="13.5" thickBot="1">
      <c r="A41" s="2"/>
      <c r="G41" s="1"/>
    </row>
    <row r="42" spans="1:7" ht="15">
      <c r="A42" s="98" t="s">
        <v>49</v>
      </c>
      <c r="B42" s="12" t="s">
        <v>50</v>
      </c>
      <c r="C42" s="12" t="s">
        <v>51</v>
      </c>
      <c r="D42" s="12" t="s">
        <v>52</v>
      </c>
      <c r="E42" s="12" t="s">
        <v>53</v>
      </c>
      <c r="F42" s="155" t="s">
        <v>54</v>
      </c>
      <c r="G42" s="99" t="s">
        <v>247</v>
      </c>
    </row>
    <row r="43" spans="1:7" ht="14.25">
      <c r="A43" s="100" t="s">
        <v>77</v>
      </c>
      <c r="B43" s="9">
        <v>1</v>
      </c>
      <c r="C43" s="9">
        <v>1</v>
      </c>
      <c r="D43" s="9">
        <v>1</v>
      </c>
      <c r="E43" s="9">
        <v>1</v>
      </c>
      <c r="F43" s="156">
        <v>1</v>
      </c>
      <c r="G43" s="101">
        <v>1</v>
      </c>
    </row>
    <row r="44" spans="1:7" ht="14.25">
      <c r="A44" s="100" t="s">
        <v>39</v>
      </c>
      <c r="B44" s="9">
        <v>100</v>
      </c>
      <c r="C44" s="9">
        <v>100</v>
      </c>
      <c r="D44" s="9">
        <v>100</v>
      </c>
      <c r="E44" s="9">
        <v>100</v>
      </c>
      <c r="F44" s="156">
        <v>100</v>
      </c>
      <c r="G44" s="101">
        <v>100</v>
      </c>
    </row>
    <row r="45" spans="1:7" ht="14.25">
      <c r="A45" s="100" t="s">
        <v>40</v>
      </c>
      <c r="B45" s="9">
        <v>40</v>
      </c>
      <c r="C45" s="9">
        <v>40</v>
      </c>
      <c r="D45" s="9">
        <v>40</v>
      </c>
      <c r="E45" s="9">
        <v>40</v>
      </c>
      <c r="F45" s="156">
        <v>40</v>
      </c>
      <c r="G45" s="101">
        <v>40</v>
      </c>
    </row>
    <row r="46" spans="1:7" ht="15" thickBot="1">
      <c r="A46" s="104" t="s">
        <v>55</v>
      </c>
      <c r="B46" s="105">
        <v>4.4999999999999998E-2</v>
      </c>
      <c r="C46" s="105">
        <v>0.06</v>
      </c>
      <c r="D46" s="105">
        <v>7.4999999999999997E-2</v>
      </c>
      <c r="E46" s="105">
        <v>0.1</v>
      </c>
      <c r="F46" s="158">
        <v>0.12</v>
      </c>
      <c r="G46" s="106">
        <v>0.13500000000000001</v>
      </c>
    </row>
    <row r="47" spans="1:7" ht="6" customHeight="1" thickBot="1">
      <c r="A47" s="2"/>
      <c r="G47" s="1"/>
    </row>
    <row r="48" spans="1:7" ht="15.75" thickBot="1">
      <c r="A48" s="82" t="s">
        <v>215</v>
      </c>
      <c r="B48" s="281" t="s">
        <v>214</v>
      </c>
      <c r="C48" s="281"/>
      <c r="D48" s="281"/>
      <c r="E48" s="281"/>
      <c r="F48" s="282"/>
      <c r="G48" s="283"/>
    </row>
    <row r="49" spans="1:7" ht="31.5" customHeight="1" thickBot="1">
      <c r="A49" s="83" t="s">
        <v>216</v>
      </c>
      <c r="B49" s="284" t="s">
        <v>248</v>
      </c>
      <c r="C49" s="284"/>
      <c r="D49" s="284"/>
      <c r="E49" s="284"/>
      <c r="F49" s="284"/>
      <c r="G49" s="285"/>
    </row>
    <row r="50" spans="1:7">
      <c r="B50" s="159"/>
    </row>
    <row r="51" spans="1:7">
      <c r="B51" s="159"/>
    </row>
    <row r="52" spans="1:7" ht="81" customHeight="1">
      <c r="A52" s="302" t="s">
        <v>217</v>
      </c>
      <c r="B52" s="302"/>
      <c r="C52" s="302"/>
      <c r="D52" s="302"/>
      <c r="E52" s="302"/>
      <c r="F52" s="302"/>
      <c r="G52" s="302"/>
    </row>
    <row r="53" spans="1:7">
      <c r="B53" s="159"/>
    </row>
    <row r="54" spans="1:7">
      <c r="B54" s="159"/>
    </row>
    <row r="55" spans="1:7">
      <c r="B55" s="159"/>
    </row>
  </sheetData>
  <mergeCells count="9">
    <mergeCell ref="B48:G48"/>
    <mergeCell ref="B49:G49"/>
    <mergeCell ref="A52:G52"/>
    <mergeCell ref="A2:G2"/>
    <mergeCell ref="A15:G15"/>
    <mergeCell ref="B23:G23"/>
    <mergeCell ref="B24:G24"/>
    <mergeCell ref="A27:G27"/>
    <mergeCell ref="A40:G40"/>
  </mergeCells>
  <pageMargins left="0.25" right="0.25" top="0.75" bottom="0.75" header="0.3" footer="0.3"/>
  <pageSetup paperSize="9" scale="63" orientation="portrait" r:id="rId1"/>
  <headerFooter alignWithMargins="0">
    <oddHeader>&amp;C&amp;16Knee Clinical Reference Data Summary&amp;10
Complete one spreadsheet per reference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28"/>
  <sheetViews>
    <sheetView view="pageLayout" zoomScaleNormal="90" workbookViewId="0">
      <selection activeCell="F9" sqref="F9"/>
    </sheetView>
  </sheetViews>
  <sheetFormatPr defaultColWidth="9.140625" defaultRowHeight="12.75"/>
  <cols>
    <col min="1" max="3" width="9.140625" style="20"/>
    <col min="4" max="4" width="22.7109375" style="20" bestFit="1" customWidth="1"/>
    <col min="5" max="5" width="19.140625" style="20" customWidth="1"/>
    <col min="6" max="6" width="24" style="20" bestFit="1" customWidth="1"/>
    <col min="7" max="7" width="9.140625" style="20"/>
    <col min="8" max="8" width="12.140625" style="20" bestFit="1" customWidth="1"/>
    <col min="9" max="9" width="22" style="20" bestFit="1" customWidth="1"/>
    <col min="10" max="10" width="9.140625" style="20"/>
    <col min="11" max="11" width="20.85546875" style="20" bestFit="1" customWidth="1"/>
    <col min="12" max="12" width="9.5703125" style="20" bestFit="1" customWidth="1"/>
    <col min="13" max="13" width="8.7109375" style="20" bestFit="1" customWidth="1"/>
    <col min="14" max="14" width="9.85546875" style="20" customWidth="1"/>
    <col min="15" max="15" width="10.28515625" style="20" customWidth="1"/>
    <col min="16" max="16" width="8.7109375" style="20" bestFit="1" customWidth="1"/>
    <col min="17" max="20" width="9.140625" style="20"/>
    <col min="21" max="21" width="9.140625" style="22"/>
    <col min="22" max="16384" width="9.140625" style="20"/>
  </cols>
  <sheetData>
    <row r="1" spans="1:24">
      <c r="A1" s="21" t="s">
        <v>244</v>
      </c>
    </row>
    <row r="3" spans="1:24">
      <c r="A3" s="21" t="s">
        <v>116</v>
      </c>
    </row>
    <row r="4" spans="1:24">
      <c r="A4" s="21"/>
    </row>
    <row r="5" spans="1:24" ht="13.5" thickBot="1">
      <c r="A5" s="22"/>
      <c r="B5" s="22"/>
      <c r="C5" s="22"/>
      <c r="D5" s="22"/>
      <c r="E5" s="303" t="s">
        <v>117</v>
      </c>
      <c r="F5" s="304"/>
      <c r="G5" s="305"/>
      <c r="H5" s="306" t="s">
        <v>118</v>
      </c>
      <c r="I5" s="306"/>
      <c r="J5" s="306"/>
      <c r="K5" s="306"/>
      <c r="L5" s="306"/>
      <c r="M5" s="306"/>
      <c r="N5" s="307" t="s">
        <v>119</v>
      </c>
      <c r="O5" s="307"/>
      <c r="P5" s="307"/>
      <c r="Q5" s="308" t="s">
        <v>120</v>
      </c>
      <c r="R5" s="309"/>
      <c r="S5" s="309"/>
      <c r="T5" s="309"/>
      <c r="U5" s="309"/>
      <c r="V5" s="309"/>
      <c r="W5" s="309"/>
      <c r="X5" s="310"/>
    </row>
    <row r="6" spans="1:24" s="38" customFormat="1" ht="63.75">
      <c r="A6" s="23" t="s">
        <v>108</v>
      </c>
      <c r="B6" s="23" t="s">
        <v>121</v>
      </c>
      <c r="C6" s="24" t="s">
        <v>122</v>
      </c>
      <c r="D6" s="25" t="s">
        <v>123</v>
      </c>
      <c r="E6" s="26" t="s">
        <v>124</v>
      </c>
      <c r="F6" s="27" t="s">
        <v>125</v>
      </c>
      <c r="G6" s="28" t="s">
        <v>126</v>
      </c>
      <c r="H6" s="29" t="s">
        <v>127</v>
      </c>
      <c r="I6" s="30" t="s">
        <v>128</v>
      </c>
      <c r="J6" s="30" t="s">
        <v>129</v>
      </c>
      <c r="K6" s="31" t="s">
        <v>130</v>
      </c>
      <c r="L6" s="30" t="s">
        <v>131</v>
      </c>
      <c r="M6" s="32" t="s">
        <v>132</v>
      </c>
      <c r="N6" s="33" t="s">
        <v>133</v>
      </c>
      <c r="O6" s="34" t="s">
        <v>134</v>
      </c>
      <c r="P6" s="34" t="s">
        <v>126</v>
      </c>
      <c r="Q6" s="35" t="s">
        <v>135</v>
      </c>
      <c r="R6" s="36" t="s">
        <v>136</v>
      </c>
      <c r="S6" s="36" t="s">
        <v>137</v>
      </c>
      <c r="T6" s="36" t="s">
        <v>138</v>
      </c>
      <c r="U6" s="36" t="s">
        <v>139</v>
      </c>
      <c r="V6" s="36" t="s">
        <v>140</v>
      </c>
      <c r="W6" s="36" t="s">
        <v>141</v>
      </c>
      <c r="X6" s="37" t="s">
        <v>132</v>
      </c>
    </row>
    <row r="7" spans="1:24" s="38" customFormat="1" ht="51">
      <c r="A7" s="39" t="s">
        <v>142</v>
      </c>
      <c r="B7" s="39" t="s">
        <v>143</v>
      </c>
      <c r="C7" s="40" t="s">
        <v>144</v>
      </c>
      <c r="D7" s="41" t="s">
        <v>145</v>
      </c>
      <c r="E7" s="42" t="s">
        <v>146</v>
      </c>
      <c r="F7" s="43" t="s">
        <v>147</v>
      </c>
      <c r="G7" s="44" t="s">
        <v>148</v>
      </c>
      <c r="H7" s="42" t="s">
        <v>149</v>
      </c>
      <c r="I7" s="39" t="s">
        <v>146</v>
      </c>
      <c r="J7" s="39" t="s">
        <v>150</v>
      </c>
      <c r="K7" s="43" t="s">
        <v>147</v>
      </c>
      <c r="L7" s="39" t="s">
        <v>151</v>
      </c>
      <c r="M7" s="44" t="s">
        <v>152</v>
      </c>
      <c r="N7" s="42" t="s">
        <v>153</v>
      </c>
      <c r="O7" s="39" t="s">
        <v>154</v>
      </c>
      <c r="P7" s="39" t="s">
        <v>155</v>
      </c>
      <c r="Q7" s="45" t="s">
        <v>156</v>
      </c>
      <c r="R7" s="46" t="s">
        <v>157</v>
      </c>
      <c r="S7" s="46" t="s">
        <v>158</v>
      </c>
      <c r="T7" s="46" t="s">
        <v>159</v>
      </c>
      <c r="U7" s="46" t="s">
        <v>160</v>
      </c>
      <c r="V7" s="46" t="s">
        <v>161</v>
      </c>
      <c r="W7" s="46" t="s">
        <v>162</v>
      </c>
      <c r="X7" s="47" t="s">
        <v>163</v>
      </c>
    </row>
    <row r="8" spans="1:24" s="62" customFormat="1" ht="25.5">
      <c r="A8" s="48"/>
      <c r="B8" s="48"/>
      <c r="C8" s="49"/>
      <c r="D8" s="50" t="s">
        <v>164</v>
      </c>
      <c r="E8" s="51" t="s">
        <v>146</v>
      </c>
      <c r="F8" s="52" t="s">
        <v>147</v>
      </c>
      <c r="G8" s="53"/>
      <c r="H8" s="54" t="s">
        <v>165</v>
      </c>
      <c r="I8" s="55" t="s">
        <v>166</v>
      </c>
      <c r="J8" s="55" t="s">
        <v>167</v>
      </c>
      <c r="K8" s="55" t="s">
        <v>147</v>
      </c>
      <c r="L8" s="55" t="s">
        <v>151</v>
      </c>
      <c r="M8" s="56"/>
      <c r="N8" s="57" t="s">
        <v>166</v>
      </c>
      <c r="O8" s="58" t="s">
        <v>154</v>
      </c>
      <c r="P8" s="58"/>
      <c r="Q8" s="59" t="s">
        <v>156</v>
      </c>
      <c r="R8" s="60" t="s">
        <v>151</v>
      </c>
      <c r="S8" s="60" t="s">
        <v>158</v>
      </c>
      <c r="T8" s="60" t="s">
        <v>159</v>
      </c>
      <c r="U8" s="60" t="s">
        <v>168</v>
      </c>
      <c r="V8" s="60" t="s">
        <v>161</v>
      </c>
      <c r="W8" s="60" t="s">
        <v>169</v>
      </c>
      <c r="X8" s="61"/>
    </row>
    <row r="9" spans="1:24" s="62" customFormat="1" ht="51">
      <c r="A9" s="48"/>
      <c r="B9" s="48"/>
      <c r="C9" s="49"/>
      <c r="D9" s="50" t="s">
        <v>170</v>
      </c>
      <c r="E9" s="51" t="s">
        <v>171</v>
      </c>
      <c r="F9" s="52" t="s">
        <v>172</v>
      </c>
      <c r="G9" s="53"/>
      <c r="H9" s="54" t="s">
        <v>149</v>
      </c>
      <c r="I9" s="55" t="s">
        <v>153</v>
      </c>
      <c r="J9" s="55" t="s">
        <v>173</v>
      </c>
      <c r="K9" s="55" t="s">
        <v>172</v>
      </c>
      <c r="L9" s="55" t="s">
        <v>174</v>
      </c>
      <c r="M9" s="56"/>
      <c r="N9" s="57" t="s">
        <v>153</v>
      </c>
      <c r="O9" s="58" t="s">
        <v>175</v>
      </c>
      <c r="P9" s="58"/>
      <c r="Q9" s="63" t="s">
        <v>176</v>
      </c>
      <c r="R9" s="60" t="s">
        <v>174</v>
      </c>
      <c r="S9" s="60" t="s">
        <v>177</v>
      </c>
      <c r="T9" s="60" t="s">
        <v>178</v>
      </c>
      <c r="U9" s="60" t="s">
        <v>179</v>
      </c>
      <c r="V9" s="60" t="s">
        <v>180</v>
      </c>
      <c r="W9" s="60" t="s">
        <v>181</v>
      </c>
      <c r="X9" s="61"/>
    </row>
    <row r="10" spans="1:24" s="62" customFormat="1" ht="25.5">
      <c r="A10" s="48"/>
      <c r="B10" s="48"/>
      <c r="C10" s="49"/>
      <c r="D10" s="64" t="s">
        <v>182</v>
      </c>
      <c r="E10" s="51" t="s">
        <v>183</v>
      </c>
      <c r="F10" s="52" t="s">
        <v>184</v>
      </c>
      <c r="G10" s="53"/>
      <c r="H10" s="54"/>
      <c r="I10" s="55" t="s">
        <v>146</v>
      </c>
      <c r="J10" s="55" t="s">
        <v>150</v>
      </c>
      <c r="K10" s="55" t="s">
        <v>184</v>
      </c>
      <c r="L10" s="55"/>
      <c r="M10" s="56"/>
      <c r="N10" s="57"/>
      <c r="O10" s="58"/>
      <c r="P10" s="58"/>
      <c r="Q10" s="63" t="s">
        <v>185</v>
      </c>
      <c r="R10" s="65"/>
      <c r="S10" s="65"/>
      <c r="T10" s="65"/>
      <c r="U10" s="60" t="s">
        <v>160</v>
      </c>
      <c r="V10" s="65"/>
      <c r="W10" s="60" t="s">
        <v>162</v>
      </c>
      <c r="X10" s="61"/>
    </row>
    <row r="11" spans="1:24" s="62" customFormat="1" ht="63.75">
      <c r="A11" s="48"/>
      <c r="B11" s="48"/>
      <c r="C11" s="49"/>
      <c r="D11" s="50"/>
      <c r="E11" s="51"/>
      <c r="F11" s="52" t="s">
        <v>186</v>
      </c>
      <c r="G11" s="53"/>
      <c r="H11" s="54"/>
      <c r="I11" s="55" t="s">
        <v>187</v>
      </c>
      <c r="J11" s="55"/>
      <c r="K11" s="55" t="s">
        <v>186</v>
      </c>
      <c r="L11" s="55"/>
      <c r="M11" s="56"/>
      <c r="N11" s="57"/>
      <c r="O11" s="58"/>
      <c r="P11" s="58"/>
      <c r="Q11" s="66"/>
      <c r="R11" s="65"/>
      <c r="S11" s="65"/>
      <c r="T11" s="65"/>
      <c r="U11" s="60" t="s">
        <v>188</v>
      </c>
      <c r="V11" s="65"/>
      <c r="W11" s="60" t="s">
        <v>189</v>
      </c>
      <c r="X11" s="61"/>
    </row>
    <row r="12" spans="1:24" s="62" customFormat="1">
      <c r="A12" s="48"/>
      <c r="B12" s="48"/>
      <c r="C12" s="49"/>
      <c r="D12" s="50"/>
      <c r="E12" s="51"/>
      <c r="F12" s="52"/>
      <c r="G12" s="53"/>
      <c r="H12" s="54"/>
      <c r="I12" s="55"/>
      <c r="J12" s="55"/>
      <c r="K12" s="55"/>
      <c r="L12" s="55"/>
      <c r="M12" s="56"/>
      <c r="N12" s="57"/>
      <c r="O12" s="58"/>
      <c r="P12" s="58"/>
      <c r="Q12" s="66"/>
      <c r="R12" s="65"/>
      <c r="S12" s="65"/>
      <c r="T12" s="65"/>
      <c r="U12" s="60" t="s">
        <v>190</v>
      </c>
      <c r="V12" s="65"/>
      <c r="W12" s="60" t="s">
        <v>191</v>
      </c>
      <c r="X12" s="61"/>
    </row>
    <row r="13" spans="1:24" s="62" customFormat="1" ht="25.5">
      <c r="A13" s="48"/>
      <c r="B13" s="48"/>
      <c r="C13" s="49"/>
      <c r="D13" s="50" t="s">
        <v>192</v>
      </c>
      <c r="E13" s="51" t="s">
        <v>146</v>
      </c>
      <c r="F13" s="52" t="s">
        <v>147</v>
      </c>
      <c r="G13" s="53"/>
      <c r="H13" s="54" t="s">
        <v>165</v>
      </c>
      <c r="I13" s="55" t="s">
        <v>166</v>
      </c>
      <c r="J13" s="55" t="s">
        <v>167</v>
      </c>
      <c r="K13" s="55" t="s">
        <v>147</v>
      </c>
      <c r="L13" s="55" t="s">
        <v>151</v>
      </c>
      <c r="M13" s="56"/>
      <c r="N13" s="57" t="s">
        <v>166</v>
      </c>
      <c r="O13" s="58" t="s">
        <v>193</v>
      </c>
      <c r="P13" s="58"/>
      <c r="Q13" s="66"/>
      <c r="R13" s="65"/>
      <c r="S13" s="65"/>
      <c r="T13" s="65"/>
      <c r="U13" s="60" t="s">
        <v>194</v>
      </c>
      <c r="V13" s="65"/>
      <c r="W13" s="60" t="s">
        <v>195</v>
      </c>
      <c r="X13" s="61"/>
    </row>
    <row r="14" spans="1:24" s="62" customFormat="1" ht="51">
      <c r="A14" s="48"/>
      <c r="B14" s="48"/>
      <c r="C14" s="49"/>
      <c r="D14" s="50"/>
      <c r="E14" s="51" t="s">
        <v>171</v>
      </c>
      <c r="F14" s="52" t="s">
        <v>172</v>
      </c>
      <c r="G14" s="53"/>
      <c r="H14" s="54" t="s">
        <v>149</v>
      </c>
      <c r="I14" s="55" t="s">
        <v>153</v>
      </c>
      <c r="J14" s="55" t="s">
        <v>173</v>
      </c>
      <c r="K14" s="55" t="s">
        <v>172</v>
      </c>
      <c r="L14" s="55" t="s">
        <v>174</v>
      </c>
      <c r="M14" s="56"/>
      <c r="N14" s="57" t="s">
        <v>153</v>
      </c>
      <c r="O14" s="58"/>
      <c r="P14" s="58"/>
      <c r="Q14" s="66"/>
      <c r="R14" s="65"/>
      <c r="S14" s="65"/>
      <c r="T14" s="65"/>
      <c r="U14" s="60" t="s">
        <v>196</v>
      </c>
      <c r="V14" s="65"/>
      <c r="W14" s="60" t="s">
        <v>197</v>
      </c>
      <c r="X14" s="61"/>
    </row>
    <row r="15" spans="1:24" s="62" customFormat="1" ht="25.5">
      <c r="A15" s="48"/>
      <c r="B15" s="48"/>
      <c r="C15" s="49"/>
      <c r="D15" s="50"/>
      <c r="E15" s="51" t="s">
        <v>183</v>
      </c>
      <c r="F15" s="52" t="s">
        <v>184</v>
      </c>
      <c r="G15" s="53"/>
      <c r="H15" s="54"/>
      <c r="I15" s="55" t="s">
        <v>146</v>
      </c>
      <c r="J15" s="55" t="s">
        <v>150</v>
      </c>
      <c r="K15" s="55" t="s">
        <v>184</v>
      </c>
      <c r="L15" s="55"/>
      <c r="M15" s="56"/>
      <c r="N15" s="57"/>
      <c r="O15" s="58"/>
      <c r="P15" s="58"/>
      <c r="Q15" s="66"/>
      <c r="R15" s="65"/>
      <c r="S15" s="65"/>
      <c r="T15" s="65"/>
      <c r="U15" s="65"/>
      <c r="V15" s="65"/>
      <c r="W15" s="65"/>
      <c r="X15" s="61"/>
    </row>
    <row r="16" spans="1:24" s="62" customFormat="1" ht="25.5">
      <c r="A16" s="48"/>
      <c r="B16" s="48"/>
      <c r="C16" s="49"/>
      <c r="D16" s="50"/>
      <c r="E16" s="51"/>
      <c r="F16" s="52" t="s">
        <v>186</v>
      </c>
      <c r="G16" s="53"/>
      <c r="H16" s="54"/>
      <c r="I16" s="55" t="s">
        <v>187</v>
      </c>
      <c r="J16" s="55"/>
      <c r="K16" s="55" t="s">
        <v>186</v>
      </c>
      <c r="L16" s="55"/>
      <c r="M16" s="56"/>
      <c r="N16" s="57"/>
      <c r="O16" s="58"/>
      <c r="P16" s="58"/>
      <c r="Q16" s="66"/>
      <c r="R16" s="65"/>
      <c r="S16" s="65"/>
      <c r="T16" s="65"/>
      <c r="U16" s="65"/>
      <c r="V16" s="65"/>
      <c r="W16" s="65"/>
      <c r="X16" s="61"/>
    </row>
    <row r="17" spans="1:24" s="62" customFormat="1">
      <c r="A17" s="48"/>
      <c r="B17" s="48"/>
      <c r="C17" s="49"/>
      <c r="D17" s="50"/>
      <c r="E17" s="51"/>
      <c r="F17" s="52"/>
      <c r="G17" s="53"/>
      <c r="H17" s="54"/>
      <c r="I17" s="55"/>
      <c r="J17" s="55"/>
      <c r="K17" s="55"/>
      <c r="L17" s="55"/>
      <c r="M17" s="56"/>
      <c r="N17" s="57"/>
      <c r="O17" s="58"/>
      <c r="P17" s="58"/>
      <c r="Q17" s="66"/>
      <c r="R17" s="65"/>
      <c r="S17" s="65"/>
      <c r="T17" s="65"/>
      <c r="U17" s="65"/>
      <c r="V17" s="65"/>
      <c r="W17" s="65"/>
      <c r="X17" s="61"/>
    </row>
    <row r="18" spans="1:24" s="62" customFormat="1">
      <c r="A18" s="48"/>
      <c r="B18" s="48"/>
      <c r="C18" s="49"/>
      <c r="D18" s="50" t="s">
        <v>198</v>
      </c>
      <c r="E18" s="51" t="s">
        <v>146</v>
      </c>
      <c r="F18" s="52" t="s">
        <v>147</v>
      </c>
      <c r="G18" s="53"/>
      <c r="H18" s="54" t="s">
        <v>167</v>
      </c>
      <c r="I18" s="55" t="s">
        <v>167</v>
      </c>
      <c r="J18" s="55"/>
      <c r="K18" s="55" t="s">
        <v>167</v>
      </c>
      <c r="L18" s="55" t="s">
        <v>167</v>
      </c>
      <c r="M18" s="56"/>
      <c r="N18" s="57" t="s">
        <v>167</v>
      </c>
      <c r="O18" s="58" t="s">
        <v>167</v>
      </c>
      <c r="P18" s="58"/>
      <c r="Q18" s="66"/>
      <c r="R18" s="65"/>
      <c r="S18" s="65"/>
      <c r="T18" s="65"/>
      <c r="U18" s="65"/>
      <c r="V18" s="65"/>
      <c r="W18" s="65"/>
      <c r="X18" s="61"/>
    </row>
    <row r="19" spans="1:24" s="62" customFormat="1" ht="25.5">
      <c r="A19" s="48"/>
      <c r="B19" s="48"/>
      <c r="C19" s="49"/>
      <c r="D19" s="50"/>
      <c r="E19" s="51" t="s">
        <v>171</v>
      </c>
      <c r="F19" s="52" t="s">
        <v>172</v>
      </c>
      <c r="G19" s="53"/>
      <c r="H19" s="54"/>
      <c r="I19" s="55"/>
      <c r="J19" s="55"/>
      <c r="K19" s="55"/>
      <c r="L19" s="55"/>
      <c r="M19" s="56"/>
      <c r="N19" s="57"/>
      <c r="O19" s="58"/>
      <c r="P19" s="58"/>
      <c r="Q19" s="66"/>
      <c r="R19" s="65"/>
      <c r="S19" s="65"/>
      <c r="T19" s="65"/>
      <c r="U19" s="65"/>
      <c r="V19" s="65"/>
      <c r="W19" s="65"/>
      <c r="X19" s="61"/>
    </row>
    <row r="20" spans="1:24" s="62" customFormat="1" ht="25.5">
      <c r="A20" s="48"/>
      <c r="B20" s="48"/>
      <c r="C20" s="49"/>
      <c r="D20" s="50"/>
      <c r="E20" s="51" t="s">
        <v>183</v>
      </c>
      <c r="F20" s="52" t="s">
        <v>184</v>
      </c>
      <c r="G20" s="53"/>
      <c r="H20" s="54"/>
      <c r="I20" s="55"/>
      <c r="J20" s="55"/>
      <c r="K20" s="55"/>
      <c r="L20" s="55"/>
      <c r="M20" s="56"/>
      <c r="N20" s="57"/>
      <c r="O20" s="58"/>
      <c r="P20" s="58"/>
      <c r="Q20" s="66"/>
      <c r="R20" s="65"/>
      <c r="S20" s="65"/>
      <c r="T20" s="65"/>
      <c r="U20" s="65"/>
      <c r="V20" s="65"/>
      <c r="W20" s="65"/>
      <c r="X20" s="61"/>
    </row>
    <row r="21" spans="1:24" s="62" customFormat="1">
      <c r="A21" s="48"/>
      <c r="B21" s="48"/>
      <c r="C21" s="49"/>
      <c r="D21" s="50"/>
      <c r="E21" s="51"/>
      <c r="F21" s="52" t="s">
        <v>186</v>
      </c>
      <c r="G21" s="53"/>
      <c r="H21" s="54"/>
      <c r="I21" s="55"/>
      <c r="J21" s="55"/>
      <c r="K21" s="55"/>
      <c r="L21" s="55"/>
      <c r="M21" s="56"/>
      <c r="N21" s="57"/>
      <c r="O21" s="58"/>
      <c r="P21" s="58"/>
      <c r="Q21" s="66"/>
      <c r="R21" s="65"/>
      <c r="S21" s="65"/>
      <c r="T21" s="65"/>
      <c r="U21" s="65"/>
      <c r="V21" s="65"/>
      <c r="W21" s="65"/>
      <c r="X21" s="61"/>
    </row>
    <row r="22" spans="1:24" s="62" customFormat="1">
      <c r="A22" s="48"/>
      <c r="B22" s="48"/>
      <c r="C22" s="49"/>
      <c r="D22" s="50"/>
      <c r="E22" s="51"/>
      <c r="F22" s="52"/>
      <c r="G22" s="53"/>
      <c r="H22" s="54"/>
      <c r="I22" s="55"/>
      <c r="J22" s="55"/>
      <c r="K22" s="55"/>
      <c r="L22" s="55"/>
      <c r="M22" s="56"/>
      <c r="N22" s="57"/>
      <c r="O22" s="58"/>
      <c r="P22" s="58"/>
      <c r="Q22" s="66"/>
      <c r="R22" s="65"/>
      <c r="S22" s="65"/>
      <c r="T22" s="65"/>
      <c r="U22" s="65"/>
      <c r="V22" s="65"/>
      <c r="W22" s="65"/>
      <c r="X22" s="61"/>
    </row>
    <row r="23" spans="1:24" s="62" customFormat="1">
      <c r="A23" s="48"/>
      <c r="B23" s="48"/>
      <c r="C23" s="49"/>
      <c r="D23" s="50" t="s">
        <v>199</v>
      </c>
      <c r="E23" s="51"/>
      <c r="F23" s="52"/>
      <c r="G23" s="53"/>
      <c r="H23" s="54"/>
      <c r="I23" s="55"/>
      <c r="J23" s="55"/>
      <c r="K23" s="55"/>
      <c r="L23" s="55"/>
      <c r="M23" s="56"/>
      <c r="N23" s="57"/>
      <c r="O23" s="58"/>
      <c r="P23" s="58"/>
      <c r="Q23" s="66"/>
      <c r="R23" s="65"/>
      <c r="S23" s="65"/>
      <c r="T23" s="65"/>
      <c r="U23" s="65"/>
      <c r="V23" s="65"/>
      <c r="W23" s="65"/>
      <c r="X23" s="61"/>
    </row>
    <row r="24" spans="1:24" s="62" customFormat="1">
      <c r="A24" s="48"/>
      <c r="B24" s="48"/>
      <c r="C24" s="49"/>
      <c r="D24" s="50"/>
      <c r="E24" s="51"/>
      <c r="F24" s="52"/>
      <c r="G24" s="53"/>
      <c r="H24" s="54"/>
      <c r="I24" s="55"/>
      <c r="J24" s="55"/>
      <c r="K24" s="55"/>
      <c r="L24" s="55"/>
      <c r="M24" s="56"/>
      <c r="N24" s="57"/>
      <c r="O24" s="58"/>
      <c r="P24" s="58"/>
      <c r="Q24" s="66"/>
      <c r="R24" s="65"/>
      <c r="S24" s="65"/>
      <c r="T24" s="65"/>
      <c r="U24" s="65"/>
      <c r="V24" s="65"/>
      <c r="W24" s="65"/>
      <c r="X24" s="61"/>
    </row>
    <row r="25" spans="1:24" s="62" customFormat="1" ht="13.5" thickBot="1">
      <c r="A25" s="48"/>
      <c r="B25" s="48"/>
      <c r="C25" s="49"/>
      <c r="D25" s="67" t="s">
        <v>17</v>
      </c>
      <c r="E25" s="68"/>
      <c r="F25" s="69"/>
      <c r="G25" s="70"/>
      <c r="H25" s="71"/>
      <c r="I25" s="72"/>
      <c r="J25" s="72"/>
      <c r="K25" s="72"/>
      <c r="L25" s="72"/>
      <c r="M25" s="73"/>
      <c r="N25" s="74"/>
      <c r="O25" s="75"/>
      <c r="P25" s="75"/>
      <c r="Q25" s="76"/>
      <c r="R25" s="77"/>
      <c r="S25" s="77"/>
      <c r="T25" s="77"/>
      <c r="U25" s="77"/>
      <c r="V25" s="77"/>
      <c r="W25" s="77"/>
      <c r="X25" s="78"/>
    </row>
    <row r="26" spans="1:24">
      <c r="A26" s="22"/>
      <c r="B26" s="22"/>
      <c r="C26" s="22"/>
      <c r="D26" s="22"/>
      <c r="E26" s="22"/>
      <c r="F26" s="22"/>
      <c r="G26" s="22"/>
      <c r="H26" s="22"/>
      <c r="I26" s="22"/>
      <c r="J26" s="22"/>
      <c r="K26" s="22"/>
      <c r="L26" s="22"/>
      <c r="M26" s="22"/>
      <c r="N26" s="22"/>
      <c r="O26" s="22"/>
      <c r="P26" s="22"/>
      <c r="Q26" s="22"/>
      <c r="R26" s="22"/>
      <c r="S26" s="22"/>
      <c r="T26" s="22"/>
      <c r="V26" s="22"/>
      <c r="W26" s="22"/>
      <c r="X26" s="22"/>
    </row>
    <row r="27" spans="1:24">
      <c r="A27" s="79" t="s">
        <v>200</v>
      </c>
      <c r="B27" s="22"/>
      <c r="C27" s="22"/>
      <c r="D27" s="22"/>
      <c r="E27" s="22"/>
      <c r="F27" s="22"/>
      <c r="G27" s="22"/>
      <c r="H27" s="22"/>
      <c r="I27" s="22"/>
      <c r="J27" s="22"/>
      <c r="K27" s="22"/>
      <c r="L27" s="22"/>
      <c r="M27" s="22"/>
      <c r="N27" s="22"/>
      <c r="O27" s="22"/>
      <c r="P27" s="22"/>
      <c r="Q27" s="22"/>
      <c r="R27" s="22"/>
      <c r="S27" s="22"/>
      <c r="T27" s="22"/>
      <c r="V27" s="22"/>
      <c r="W27" s="22"/>
      <c r="X27" s="22"/>
    </row>
    <row r="28" spans="1:24">
      <c r="A28" s="80" t="s">
        <v>201</v>
      </c>
      <c r="B28" s="81"/>
      <c r="C28" s="81"/>
    </row>
  </sheetData>
  <mergeCells count="4">
    <mergeCell ref="E5:G5"/>
    <mergeCell ref="H5:M5"/>
    <mergeCell ref="N5:P5"/>
    <mergeCell ref="Q5:X5"/>
  </mergeCells>
  <pageMargins left="0.25" right="0.25" top="0.75" bottom="0.75" header="0.3" footer="0.3"/>
  <pageSetup paperSize="9" scale="50" orientation="landscape" horizontalDpi="4294967293"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1"/>
  <sheetViews>
    <sheetView view="pageLayout" zoomScaleNormal="100" zoomScaleSheetLayoutView="100" workbookViewId="0">
      <selection activeCell="B6" sqref="B6"/>
    </sheetView>
  </sheetViews>
  <sheetFormatPr defaultColWidth="9.140625" defaultRowHeight="12.75"/>
  <cols>
    <col min="1" max="1" width="30.28515625" style="109" customWidth="1"/>
    <col min="2" max="2" width="45.28515625" style="109" customWidth="1"/>
    <col min="3" max="3" width="12.140625" style="109" customWidth="1"/>
    <col min="4" max="4" width="12" style="109" customWidth="1"/>
    <col min="5" max="5" width="36.140625" style="109" customWidth="1"/>
    <col min="6" max="16384" width="9.140625" style="109"/>
  </cols>
  <sheetData>
    <row r="1" spans="1:5" ht="38.25" customHeight="1">
      <c r="A1" s="311" t="s">
        <v>202</v>
      </c>
      <c r="B1" s="311"/>
      <c r="C1" s="311"/>
      <c r="D1" s="311"/>
      <c r="E1" s="311"/>
    </row>
    <row r="2" spans="1:5" ht="13.5" thickBot="1"/>
    <row r="3" spans="1:5" ht="26.25" thickBot="1">
      <c r="A3" s="110" t="s">
        <v>203</v>
      </c>
      <c r="B3" s="111" t="s">
        <v>204</v>
      </c>
      <c r="C3" s="111" t="s">
        <v>96</v>
      </c>
      <c r="D3" s="111" t="s">
        <v>205</v>
      </c>
      <c r="E3" s="111" t="s">
        <v>206</v>
      </c>
    </row>
    <row r="4" spans="1:5">
      <c r="A4" s="116"/>
      <c r="B4" s="117"/>
      <c r="C4" s="117"/>
      <c r="D4" s="117"/>
      <c r="E4" s="117"/>
    </row>
    <row r="5" spans="1:5">
      <c r="A5" s="118"/>
      <c r="B5" s="119"/>
      <c r="C5" s="119"/>
      <c r="D5" s="119"/>
      <c r="E5" s="119"/>
    </row>
    <row r="6" spans="1:5">
      <c r="A6" s="118"/>
      <c r="B6" s="119"/>
      <c r="C6" s="119"/>
      <c r="D6" s="119"/>
      <c r="E6" s="119"/>
    </row>
    <row r="7" spans="1:5">
      <c r="A7" s="118"/>
      <c r="B7" s="119"/>
      <c r="C7" s="119"/>
      <c r="D7" s="119"/>
      <c r="E7" s="119"/>
    </row>
    <row r="8" spans="1:5">
      <c r="A8" s="118"/>
      <c r="B8" s="119"/>
      <c r="C8" s="119"/>
      <c r="D8" s="119"/>
      <c r="E8" s="119"/>
    </row>
    <row r="9" spans="1:5">
      <c r="A9" s="118"/>
      <c r="B9" s="119"/>
      <c r="C9" s="119"/>
      <c r="D9" s="119"/>
      <c r="E9" s="119"/>
    </row>
    <row r="10" spans="1:5">
      <c r="A10" s="118"/>
      <c r="B10" s="119"/>
      <c r="C10" s="119"/>
      <c r="D10" s="119"/>
      <c r="E10" s="119"/>
    </row>
    <row r="11" spans="1:5" ht="13.5" thickBot="1">
      <c r="A11" s="120"/>
      <c r="B11" s="121"/>
      <c r="C11" s="121"/>
      <c r="D11" s="121"/>
      <c r="E11" s="121"/>
    </row>
  </sheetData>
  <mergeCells count="1">
    <mergeCell ref="A1:E1"/>
  </mergeCells>
  <pageMargins left="0.7" right="0.7" top="0.75" bottom="0.75" header="0.3" footer="0.3"/>
  <pageSetup paperSize="9" scale="98"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38"/>
  <sheetViews>
    <sheetView showGridLines="0" view="pageLayout" zoomScaleNormal="100" zoomScaleSheetLayoutView="100" workbookViewId="0">
      <selection activeCell="A6" sqref="A6"/>
    </sheetView>
  </sheetViews>
  <sheetFormatPr defaultColWidth="9.140625" defaultRowHeight="12.75"/>
  <cols>
    <col min="1" max="1" width="22.7109375" style="109" customWidth="1"/>
    <col min="2" max="2" width="26.42578125" style="109" customWidth="1"/>
    <col min="3" max="3" width="33.5703125" style="109" customWidth="1"/>
    <col min="4" max="4" width="18" style="109" customWidth="1"/>
    <col min="5" max="5" width="14.5703125" style="109" customWidth="1"/>
    <col min="6" max="6" width="18" style="109" customWidth="1"/>
    <col min="7" max="7" width="11.7109375" style="109" bestFit="1" customWidth="1"/>
    <col min="8" max="8" width="16.7109375" style="109" customWidth="1"/>
    <col min="9" max="16384" width="9.140625" style="109"/>
  </cols>
  <sheetData>
    <row r="1" spans="1:6" ht="18">
      <c r="A1" s="112" t="s">
        <v>209</v>
      </c>
    </row>
    <row r="2" spans="1:6">
      <c r="A2" s="113" t="s">
        <v>226</v>
      </c>
    </row>
    <row r="3" spans="1:6">
      <c r="A3" s="113" t="s">
        <v>227</v>
      </c>
    </row>
    <row r="5" spans="1:6">
      <c r="A5" s="114" t="s">
        <v>108</v>
      </c>
      <c r="B5" s="114" t="s">
        <v>210</v>
      </c>
      <c r="C5" s="114" t="s">
        <v>211</v>
      </c>
      <c r="D5" s="114" t="s">
        <v>212</v>
      </c>
      <c r="E5" s="114" t="s">
        <v>213</v>
      </c>
      <c r="F5" s="114" t="s">
        <v>138</v>
      </c>
    </row>
    <row r="6" spans="1:6">
      <c r="A6" s="115"/>
      <c r="B6" s="115"/>
      <c r="C6" s="115"/>
      <c r="D6" s="115"/>
      <c r="E6" s="115"/>
      <c r="F6" s="115"/>
    </row>
    <row r="7" spans="1:6">
      <c r="A7" s="115"/>
      <c r="B7" s="115"/>
      <c r="C7" s="115"/>
      <c r="D7" s="115"/>
      <c r="E7" s="115"/>
      <c r="F7" s="115"/>
    </row>
    <row r="8" spans="1:6">
      <c r="A8" s="115"/>
      <c r="B8" s="115"/>
      <c r="C8" s="115"/>
      <c r="D8" s="115"/>
      <c r="E8" s="115"/>
      <c r="F8" s="115"/>
    </row>
    <row r="9" spans="1:6">
      <c r="A9" s="115"/>
      <c r="B9" s="115"/>
      <c r="C9" s="115"/>
      <c r="D9" s="115"/>
      <c r="E9" s="115"/>
      <c r="F9" s="115"/>
    </row>
    <row r="10" spans="1:6">
      <c r="A10" s="115"/>
      <c r="B10" s="115"/>
      <c r="C10" s="115"/>
      <c r="D10" s="115"/>
      <c r="E10" s="115"/>
      <c r="F10" s="115"/>
    </row>
    <row r="11" spans="1:6">
      <c r="A11" s="115"/>
      <c r="B11" s="115"/>
      <c r="C11" s="115"/>
      <c r="D11" s="115"/>
      <c r="E11" s="115"/>
      <c r="F11" s="115"/>
    </row>
    <row r="12" spans="1:6">
      <c r="A12" s="115"/>
      <c r="B12" s="115"/>
      <c r="C12" s="115"/>
      <c r="D12" s="115"/>
      <c r="E12" s="115"/>
      <c r="F12" s="115"/>
    </row>
    <row r="13" spans="1:6">
      <c r="A13" s="115"/>
      <c r="B13" s="115"/>
      <c r="C13" s="115"/>
      <c r="D13" s="115"/>
      <c r="E13" s="115"/>
      <c r="F13" s="115"/>
    </row>
    <row r="14" spans="1:6">
      <c r="A14" s="115"/>
      <c r="B14" s="115"/>
      <c r="C14" s="115"/>
      <c r="D14" s="115"/>
      <c r="E14" s="115"/>
      <c r="F14" s="115"/>
    </row>
    <row r="15" spans="1:6">
      <c r="A15" s="115"/>
      <c r="B15" s="115"/>
      <c r="C15" s="115"/>
      <c r="D15" s="115"/>
      <c r="E15" s="115"/>
      <c r="F15" s="115"/>
    </row>
    <row r="16" spans="1:6">
      <c r="A16" s="115"/>
      <c r="B16" s="115"/>
      <c r="C16" s="115"/>
      <c r="D16" s="115"/>
      <c r="E16" s="115"/>
      <c r="F16" s="115"/>
    </row>
    <row r="17" spans="1:6">
      <c r="A17" s="115"/>
      <c r="B17" s="115"/>
      <c r="C17" s="115"/>
      <c r="D17" s="115"/>
      <c r="E17" s="115"/>
      <c r="F17" s="115"/>
    </row>
    <row r="18" spans="1:6">
      <c r="A18" s="115"/>
      <c r="B18" s="115"/>
      <c r="C18" s="115"/>
      <c r="D18" s="115"/>
      <c r="E18" s="115"/>
      <c r="F18" s="115"/>
    </row>
    <row r="19" spans="1:6">
      <c r="A19" s="115"/>
      <c r="B19" s="115"/>
      <c r="C19" s="115"/>
      <c r="D19" s="115"/>
      <c r="E19" s="115"/>
      <c r="F19" s="115"/>
    </row>
    <row r="20" spans="1:6">
      <c r="A20" s="115"/>
      <c r="B20" s="115"/>
      <c r="C20" s="115"/>
      <c r="D20" s="115"/>
      <c r="E20" s="115"/>
      <c r="F20" s="115"/>
    </row>
    <row r="21" spans="1:6">
      <c r="A21" s="115"/>
      <c r="B21" s="115"/>
      <c r="C21" s="115"/>
      <c r="D21" s="115"/>
      <c r="E21" s="115"/>
      <c r="F21" s="115"/>
    </row>
    <row r="22" spans="1:6">
      <c r="A22" s="115"/>
      <c r="B22" s="115"/>
      <c r="C22" s="115"/>
      <c r="D22" s="115"/>
      <c r="E22" s="115"/>
      <c r="F22" s="115"/>
    </row>
    <row r="23" spans="1:6">
      <c r="A23" s="115"/>
      <c r="B23" s="115"/>
      <c r="C23" s="115"/>
      <c r="D23" s="115"/>
      <c r="E23" s="115"/>
      <c r="F23" s="115"/>
    </row>
    <row r="24" spans="1:6">
      <c r="A24" s="115"/>
      <c r="B24" s="115"/>
      <c r="C24" s="115"/>
      <c r="D24" s="115"/>
      <c r="E24" s="115"/>
      <c r="F24" s="115"/>
    </row>
    <row r="25" spans="1:6">
      <c r="A25" s="115"/>
      <c r="B25" s="115"/>
      <c r="C25" s="115"/>
      <c r="D25" s="115"/>
      <c r="E25" s="115"/>
      <c r="F25" s="115"/>
    </row>
    <row r="26" spans="1:6">
      <c r="A26" s="115"/>
      <c r="B26" s="115"/>
      <c r="C26" s="115"/>
      <c r="D26" s="115"/>
      <c r="E26" s="115"/>
      <c r="F26" s="115"/>
    </row>
    <row r="27" spans="1:6">
      <c r="A27" s="115"/>
      <c r="B27" s="115"/>
      <c r="C27" s="115"/>
      <c r="D27" s="115"/>
      <c r="E27" s="115"/>
      <c r="F27" s="115"/>
    </row>
    <row r="28" spans="1:6">
      <c r="A28" s="115"/>
      <c r="B28" s="115"/>
      <c r="C28" s="115"/>
      <c r="D28" s="115"/>
      <c r="E28" s="115"/>
      <c r="F28" s="115"/>
    </row>
    <row r="29" spans="1:6">
      <c r="A29" s="115"/>
      <c r="B29" s="115"/>
      <c r="C29" s="115"/>
      <c r="D29" s="115"/>
      <c r="E29" s="115"/>
      <c r="F29" s="115"/>
    </row>
    <row r="30" spans="1:6">
      <c r="A30" s="115"/>
      <c r="B30" s="115"/>
      <c r="C30" s="115"/>
      <c r="D30" s="115"/>
      <c r="E30" s="115"/>
      <c r="F30" s="115"/>
    </row>
    <row r="31" spans="1:6">
      <c r="A31" s="115"/>
      <c r="B31" s="115"/>
      <c r="C31" s="115"/>
      <c r="D31" s="115"/>
      <c r="E31" s="115"/>
      <c r="F31" s="115"/>
    </row>
    <row r="32" spans="1:6">
      <c r="A32" s="115"/>
      <c r="B32" s="115"/>
      <c r="C32" s="115"/>
      <c r="D32" s="115"/>
      <c r="E32" s="115"/>
      <c r="F32" s="115"/>
    </row>
    <row r="33" spans="1:6">
      <c r="A33" s="145"/>
      <c r="B33" s="145"/>
      <c r="C33" s="145"/>
      <c r="D33" s="145"/>
      <c r="E33" s="145"/>
      <c r="F33" s="145"/>
    </row>
    <row r="34" spans="1:6">
      <c r="A34" s="145"/>
      <c r="B34" s="145"/>
      <c r="C34" s="145"/>
      <c r="D34" s="145"/>
      <c r="E34" s="145"/>
      <c r="F34" s="145"/>
    </row>
    <row r="35" spans="1:6">
      <c r="A35" s="145"/>
      <c r="B35" s="145"/>
      <c r="C35" s="145"/>
      <c r="D35" s="145"/>
      <c r="E35" s="145"/>
      <c r="F35" s="145"/>
    </row>
    <row r="36" spans="1:6">
      <c r="A36" s="145"/>
      <c r="B36" s="145"/>
      <c r="C36" s="145"/>
      <c r="D36" s="145"/>
      <c r="E36" s="145"/>
      <c r="F36" s="145"/>
    </row>
    <row r="37" spans="1:6">
      <c r="A37" s="145"/>
      <c r="B37" s="145"/>
      <c r="C37" s="145"/>
      <c r="D37" s="145"/>
      <c r="E37" s="145"/>
      <c r="F37" s="145"/>
    </row>
    <row r="38" spans="1:6">
      <c r="A38" s="145"/>
      <c r="B38" s="145"/>
      <c r="C38" s="145"/>
      <c r="D38" s="145"/>
      <c r="E38" s="145"/>
      <c r="F38" s="145"/>
    </row>
  </sheetData>
  <pageMargins left="0.7" right="0.7" top="0.75" bottom="0.75" header="0.3" footer="0.3"/>
  <pageSetup paperSize="9"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57"/>
  <sheetViews>
    <sheetView showGridLines="0" view="pageLayout" zoomScaleNormal="100" zoomScaleSheetLayoutView="100" workbookViewId="0">
      <selection activeCell="A6" sqref="A6"/>
    </sheetView>
  </sheetViews>
  <sheetFormatPr defaultColWidth="9.140625" defaultRowHeight="12.75"/>
  <cols>
    <col min="1" max="1" width="54.42578125" style="109" customWidth="1"/>
    <col min="2" max="2" width="16.42578125" style="109" customWidth="1"/>
    <col min="3" max="3" width="17.7109375" style="109" customWidth="1"/>
    <col min="4" max="16384" width="9.140625" style="109"/>
  </cols>
  <sheetData>
    <row r="1" spans="1:7" ht="12.75" customHeight="1">
      <c r="A1" s="312" t="s">
        <v>249</v>
      </c>
      <c r="B1" s="313"/>
      <c r="C1" s="313"/>
      <c r="D1" s="122"/>
      <c r="E1" s="123"/>
      <c r="F1" s="123"/>
      <c r="G1" s="123"/>
    </row>
    <row r="2" spans="1:7" ht="18" customHeight="1">
      <c r="A2" s="313"/>
      <c r="B2" s="313"/>
      <c r="C2" s="313"/>
      <c r="D2" s="122"/>
      <c r="E2" s="123"/>
      <c r="F2" s="123"/>
      <c r="G2" s="123"/>
    </row>
    <row r="4" spans="1:7" ht="24" customHeight="1">
      <c r="A4" s="314" t="s">
        <v>228</v>
      </c>
      <c r="B4" s="316" t="s">
        <v>229</v>
      </c>
      <c r="C4" s="316"/>
    </row>
    <row r="5" spans="1:7" ht="25.5">
      <c r="A5" s="315"/>
      <c r="B5" s="125" t="s">
        <v>207</v>
      </c>
      <c r="C5" s="125" t="s">
        <v>208</v>
      </c>
    </row>
    <row r="6" spans="1:7">
      <c r="A6" s="124"/>
      <c r="B6" s="124"/>
      <c r="C6" s="124"/>
    </row>
    <row r="7" spans="1:7">
      <c r="A7" s="124"/>
      <c r="B7" s="124"/>
      <c r="C7" s="124"/>
    </row>
    <row r="8" spans="1:7">
      <c r="A8" s="124"/>
      <c r="B8" s="124"/>
      <c r="C8" s="124"/>
    </row>
    <row r="9" spans="1:7">
      <c r="A9" s="124"/>
      <c r="B9" s="124"/>
      <c r="C9" s="124"/>
    </row>
    <row r="10" spans="1:7">
      <c r="A10" s="124"/>
      <c r="B10" s="124"/>
      <c r="C10" s="124"/>
    </row>
    <row r="11" spans="1:7">
      <c r="A11" s="124"/>
      <c r="B11" s="124"/>
      <c r="C11" s="124"/>
    </row>
    <row r="12" spans="1:7">
      <c r="A12" s="124"/>
      <c r="B12" s="124"/>
      <c r="C12" s="124"/>
    </row>
    <row r="13" spans="1:7">
      <c r="A13" s="124"/>
      <c r="B13" s="124"/>
      <c r="C13" s="124"/>
    </row>
    <row r="14" spans="1:7">
      <c r="A14" s="124"/>
      <c r="B14" s="124"/>
      <c r="C14" s="124"/>
    </row>
    <row r="15" spans="1:7">
      <c r="A15" s="124"/>
      <c r="B15" s="124"/>
      <c r="C15" s="124"/>
    </row>
    <row r="16" spans="1:7">
      <c r="A16" s="124"/>
      <c r="B16" s="124"/>
      <c r="C16" s="124"/>
    </row>
    <row r="17" spans="1:3">
      <c r="A17" s="124"/>
      <c r="B17" s="124"/>
      <c r="C17" s="124"/>
    </row>
    <row r="18" spans="1:3">
      <c r="A18" s="124"/>
      <c r="B18" s="124"/>
      <c r="C18" s="124"/>
    </row>
    <row r="19" spans="1:3">
      <c r="A19" s="124"/>
      <c r="B19" s="124"/>
      <c r="C19" s="124"/>
    </row>
    <row r="20" spans="1:3">
      <c r="A20" s="124"/>
      <c r="B20" s="124"/>
      <c r="C20" s="124"/>
    </row>
    <row r="21" spans="1:3">
      <c r="A21" s="124"/>
      <c r="B21" s="124"/>
      <c r="C21" s="124"/>
    </row>
    <row r="22" spans="1:3">
      <c r="A22" s="124"/>
      <c r="B22" s="124"/>
      <c r="C22" s="124"/>
    </row>
    <row r="23" spans="1:3">
      <c r="A23" s="124"/>
      <c r="B23" s="124"/>
      <c r="C23" s="124"/>
    </row>
    <row r="24" spans="1:3">
      <c r="A24" s="124"/>
      <c r="B24" s="124"/>
      <c r="C24" s="124"/>
    </row>
    <row r="25" spans="1:3">
      <c r="A25" s="124"/>
      <c r="B25" s="124"/>
      <c r="C25" s="124"/>
    </row>
    <row r="26" spans="1:3">
      <c r="A26" s="124"/>
      <c r="B26" s="124"/>
      <c r="C26" s="124"/>
    </row>
    <row r="27" spans="1:3">
      <c r="A27" s="124"/>
      <c r="B27" s="124"/>
      <c r="C27" s="124"/>
    </row>
    <row r="28" spans="1:3">
      <c r="A28" s="124"/>
      <c r="B28" s="124"/>
      <c r="C28" s="124"/>
    </row>
    <row r="29" spans="1:3">
      <c r="A29" s="124"/>
      <c r="B29" s="124"/>
      <c r="C29" s="124"/>
    </row>
    <row r="30" spans="1:3">
      <c r="A30" s="124"/>
      <c r="B30" s="124"/>
      <c r="C30" s="124"/>
    </row>
    <row r="31" spans="1:3">
      <c r="A31" s="124"/>
      <c r="B31" s="124"/>
      <c r="C31" s="124"/>
    </row>
    <row r="32" spans="1:3">
      <c r="A32" s="124"/>
      <c r="B32" s="124"/>
      <c r="C32" s="124"/>
    </row>
    <row r="33" spans="1:3">
      <c r="A33" s="124"/>
      <c r="B33" s="124"/>
      <c r="C33" s="124"/>
    </row>
    <row r="34" spans="1:3">
      <c r="A34" s="124"/>
      <c r="B34" s="124"/>
      <c r="C34" s="124"/>
    </row>
    <row r="35" spans="1:3">
      <c r="A35" s="145"/>
    </row>
    <row r="36" spans="1:3">
      <c r="A36" s="145"/>
    </row>
    <row r="37" spans="1:3">
      <c r="A37" s="145"/>
    </row>
    <row r="38" spans="1:3">
      <c r="A38" s="145"/>
    </row>
    <row r="39" spans="1:3">
      <c r="A39" s="145"/>
    </row>
    <row r="40" spans="1:3">
      <c r="A40" s="145"/>
    </row>
    <row r="41" spans="1:3">
      <c r="A41" s="145"/>
    </row>
    <row r="42" spans="1:3">
      <c r="A42" s="145"/>
    </row>
    <row r="43" spans="1:3">
      <c r="A43" s="145"/>
    </row>
    <row r="44" spans="1:3">
      <c r="A44" s="145"/>
    </row>
    <row r="45" spans="1:3">
      <c r="A45" s="145"/>
    </row>
    <row r="46" spans="1:3">
      <c r="A46" s="145"/>
    </row>
    <row r="47" spans="1:3">
      <c r="A47" s="145"/>
    </row>
    <row r="48" spans="1:3">
      <c r="A48" s="145"/>
    </row>
    <row r="49" spans="1:1">
      <c r="A49" s="145"/>
    </row>
    <row r="50" spans="1:1">
      <c r="A50" s="145"/>
    </row>
    <row r="51" spans="1:1">
      <c r="A51" s="145"/>
    </row>
    <row r="52" spans="1:1">
      <c r="A52" s="145"/>
    </row>
    <row r="53" spans="1:1">
      <c r="A53" s="145"/>
    </row>
    <row r="54" spans="1:1">
      <c r="A54" s="145"/>
    </row>
    <row r="55" spans="1:1">
      <c r="A55" s="145"/>
    </row>
    <row r="56" spans="1:1">
      <c r="A56" s="145"/>
    </row>
    <row r="57" spans="1:1">
      <c r="A57" s="145"/>
    </row>
  </sheetData>
  <mergeCells count="3">
    <mergeCell ref="A1:C2"/>
    <mergeCell ref="A4:A5"/>
    <mergeCell ref="B4:C4"/>
  </mergeCells>
  <pageMargins left="0.7" right="0.7" top="0.75" bottom="0.75" header="0.3" footer="0.3"/>
  <pageSetup paperSize="9" fitToHeight="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DDEDA-80EA-4C86-962C-B769448733F2}">
  <sheetPr>
    <pageSetUpPr fitToPage="1"/>
  </sheetPr>
  <dimension ref="A1:B15"/>
  <sheetViews>
    <sheetView showGridLines="0" view="pageLayout" zoomScaleNormal="100" workbookViewId="0">
      <selection activeCell="B15" sqref="B15"/>
    </sheetView>
  </sheetViews>
  <sheetFormatPr defaultRowHeight="12.75"/>
  <cols>
    <col min="1" max="1" width="4.140625" customWidth="1"/>
    <col min="2" max="2" width="83.7109375" customWidth="1"/>
  </cols>
  <sheetData>
    <row r="1" spans="1:2" ht="15.75">
      <c r="A1" s="165" t="s">
        <v>264</v>
      </c>
    </row>
    <row r="3" spans="1:2">
      <c r="A3" s="166" t="s">
        <v>265</v>
      </c>
    </row>
    <row r="5" spans="1:2" ht="33.950000000000003" customHeight="1">
      <c r="A5" s="167">
        <v>1</v>
      </c>
      <c r="B5" s="168" t="s">
        <v>266</v>
      </c>
    </row>
    <row r="6" spans="1:2" ht="33.950000000000003" customHeight="1">
      <c r="A6" s="167">
        <v>2</v>
      </c>
      <c r="B6" s="168" t="s">
        <v>267</v>
      </c>
    </row>
    <row r="7" spans="1:2" ht="33.950000000000003" customHeight="1">
      <c r="A7" s="167">
        <v>3</v>
      </c>
      <c r="B7" s="169" t="s">
        <v>268</v>
      </c>
    </row>
    <row r="8" spans="1:2" ht="33.950000000000003" customHeight="1">
      <c r="A8" s="167">
        <v>4</v>
      </c>
      <c r="B8" s="168" t="s">
        <v>269</v>
      </c>
    </row>
    <row r="9" spans="1:2" ht="33.950000000000003" customHeight="1">
      <c r="A9" s="167">
        <v>5</v>
      </c>
      <c r="B9" s="169" t="s">
        <v>270</v>
      </c>
    </row>
    <row r="10" spans="1:2" ht="33.950000000000003" customHeight="1">
      <c r="A10" s="167"/>
    </row>
    <row r="11" spans="1:2" ht="25.5">
      <c r="B11" s="168" t="s">
        <v>271</v>
      </c>
    </row>
    <row r="15" spans="1:2">
      <c r="A15" s="166"/>
    </row>
  </sheetData>
  <pageMargins left="0.7" right="0.7" top="0.75" bottom="0.75" header="0.3" footer="0.3"/>
  <pageSetup paperSize="9" orientation="portrait"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Knee Prosthesis Fields</vt:lpstr>
      <vt:lpstr>Knee Clinical Data 1</vt:lpstr>
      <vt:lpstr>Rating System</vt:lpstr>
      <vt:lpstr>Basket guidance</vt:lpstr>
      <vt:lpstr>Post Market clinical follow-up</vt:lpstr>
      <vt:lpstr>Product codes</vt:lpstr>
      <vt:lpstr>UK Implanting Centres</vt:lpstr>
      <vt:lpstr>Guidance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Olga Taylor</cp:lastModifiedBy>
  <cp:lastPrinted>2017-09-25T10:24:14Z</cp:lastPrinted>
  <dcterms:created xsi:type="dcterms:W3CDTF">2017-05-03T10:52:38Z</dcterms:created>
  <dcterms:modified xsi:type="dcterms:W3CDTF">2020-10-20T12:31:14Z</dcterms:modified>
</cp:coreProperties>
</file>