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https://necsws.sharepoint.com/sites/ODEP/Shared Documents/ODEP Operations/ODEP Submission Forms/ODEP Knee/"/>
    </mc:Choice>
  </mc:AlternateContent>
  <xr:revisionPtr revIDLastSave="79" documentId="8_{720CCF1D-9AC7-422C-B77F-3BE1BD6193FD}" xr6:coauthVersionLast="47" xr6:coauthVersionMax="47" xr10:uidLastSave="{556BD606-1B1A-4C44-9140-E9F9DB362E95}"/>
  <bookViews>
    <workbookView xWindow="28680" yWindow="-4905" windowWidth="29040" windowHeight="16440" tabRatio="813" xr2:uid="{00000000-000D-0000-FFFF-FFFF00000000}"/>
  </bookViews>
  <sheets>
    <sheet name="Knee Prosthesis Fields" sheetId="10" r:id="rId1"/>
    <sheet name="Declarations and Consent" sheetId="17" r:id="rId2"/>
    <sheet name="Product image" sheetId="19" r:id="rId3"/>
    <sheet name="Knee Clinical Data 1" sheetId="16" r:id="rId4"/>
    <sheet name="Product codes" sheetId="12" r:id="rId5"/>
    <sheet name="Rating System" sheetId="18" r:id="rId6"/>
    <sheet name="Basket guidance" sheetId="4" r:id="rId7"/>
    <sheet name="Post Market clinical follow-up" sheetId="11" r:id="rId8"/>
    <sheet name="Implanting Centres" sheetId="13" r:id="rId9"/>
    <sheet name="Guidance notes" sheetId="15" r:id="rId10"/>
  </sheets>
  <definedNames>
    <definedName name="articulating_surface">'Knee Prosthesis Fields'!$E$15</definedName>
    <definedName name="brand">'Knee Prosthesis Fields'!$E$11</definedName>
    <definedName name="ConstructType">'Knee Prosthesis Fields'!$E$10</definedName>
    <definedName name="femur_fix">'Knee Prosthesis Fields'!$E$14</definedName>
    <definedName name="femur_type">'Knee Prosthesis Fields'!$E$13</definedName>
    <definedName name="patella">'Knee Prosthesis Fields'!$E$18</definedName>
    <definedName name="_xlnm.Print_Area" localSheetId="1">'Declarations and Consent'!$A$1:$C$7</definedName>
    <definedName name="_xlnm.Print_Area" localSheetId="3">'Knee Clinical Data 1'!$A$1:$F$66</definedName>
    <definedName name="tibia_fix">'Knee Prosthesis Fields'!$E$17</definedName>
    <definedName name="tibia_type">'Knee Prosthesis Fields'!$E$16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6" l="1"/>
  <c r="B10" i="16"/>
  <c r="B9" i="16"/>
  <c r="B8" i="16"/>
  <c r="B7" i="16"/>
  <c r="I1" i="16"/>
  <c r="I2" i="16" s="1"/>
  <c r="B6" i="16"/>
  <c r="N24" i="16" l="1"/>
  <c r="N11" i="16"/>
  <c r="K25" i="16" l="1"/>
  <c r="N25" i="16" s="1"/>
  <c r="I24" i="16"/>
  <c r="K9" i="16"/>
  <c r="N9" i="16" s="1"/>
  <c r="I23" i="16"/>
  <c r="L23" i="16" s="1"/>
  <c r="K7" i="16"/>
  <c r="N7" i="16" s="1"/>
  <c r="I22" i="16"/>
  <c r="L22" i="16" s="1"/>
  <c r="K23" i="16"/>
  <c r="N23" i="16" s="1"/>
  <c r="K22" i="16"/>
  <c r="N22" i="16" s="1"/>
  <c r="K20" i="16"/>
  <c r="N20" i="16" s="1"/>
  <c r="K19" i="16"/>
  <c r="N19" i="16" s="1"/>
  <c r="J20" i="16"/>
  <c r="M20" i="16" s="1"/>
  <c r="K10" i="16"/>
  <c r="N10" i="16" s="1"/>
  <c r="J19" i="16"/>
  <c r="M19" i="16" s="1"/>
  <c r="K12" i="16"/>
  <c r="N12" i="16" s="1"/>
  <c r="I20" i="16"/>
  <c r="J23" i="16"/>
  <c r="M23" i="16" s="1"/>
  <c r="J22" i="16"/>
  <c r="M22" i="16" s="1"/>
  <c r="I9" i="16"/>
  <c r="I10" i="16"/>
  <c r="L10" i="16" s="1"/>
  <c r="J10" i="16"/>
  <c r="M10" i="16" s="1"/>
  <c r="K6" i="16"/>
  <c r="N6" i="16" s="1"/>
  <c r="J9" i="16"/>
  <c r="I11" i="16"/>
  <c r="J11" i="16"/>
  <c r="J7" i="16"/>
  <c r="M7" i="16" s="1"/>
  <c r="J6" i="16"/>
  <c r="M6" i="16" s="1"/>
  <c r="I19" i="16"/>
  <c r="I6" i="16"/>
  <c r="I7" i="16"/>
  <c r="Q5" i="16"/>
  <c r="Q18" i="16"/>
  <c r="M4" i="16"/>
  <c r="M17" i="16"/>
  <c r="L4" i="16"/>
  <c r="N4" i="16"/>
  <c r="N17" i="16"/>
  <c r="L17" i="16"/>
  <c r="O23" i="16" l="1"/>
  <c r="Q23" i="16" s="1"/>
  <c r="O10" i="16"/>
  <c r="Q10" i="16" s="1"/>
  <c r="L7" i="16"/>
  <c r="L20" i="16"/>
  <c r="L19" i="16"/>
  <c r="L6" i="16"/>
  <c r="I25" i="16"/>
  <c r="L25" i="16" s="1"/>
  <c r="L24" i="16"/>
  <c r="J12" i="16"/>
  <c r="M12" i="16" s="1"/>
  <c r="M11" i="16"/>
  <c r="I12" i="16"/>
  <c r="L12" i="16" s="1"/>
  <c r="L11" i="16"/>
  <c r="N26" i="16"/>
  <c r="O22" i="16"/>
  <c r="P22" i="16" s="1"/>
  <c r="N13" i="16"/>
  <c r="N21" i="16"/>
  <c r="M21" i="16"/>
  <c r="M9" i="16"/>
  <c r="L9" i="16"/>
  <c r="M8" i="16"/>
  <c r="N8" i="16"/>
  <c r="P23" i="16" l="1"/>
  <c r="P10" i="16"/>
  <c r="Q22" i="16"/>
  <c r="O25" i="16"/>
  <c r="O20" i="16"/>
  <c r="P20" i="16" s="1"/>
  <c r="O12" i="16"/>
  <c r="O11" i="16"/>
  <c r="Q11" i="16" s="1"/>
  <c r="O7" i="16"/>
  <c r="Q7" i="16" s="1"/>
  <c r="L21" i="16"/>
  <c r="O19" i="16"/>
  <c r="Q19" i="16"/>
  <c r="O6" i="16"/>
  <c r="Q6" i="16" s="1"/>
  <c r="P6" i="16" s="1"/>
  <c r="L8" i="16"/>
  <c r="L26" i="16"/>
  <c r="O24" i="16"/>
  <c r="O26" i="16" s="1"/>
  <c r="M13" i="16"/>
  <c r="L13" i="16"/>
  <c r="O9" i="16"/>
  <c r="Q9" i="16" s="1"/>
  <c r="P9" i="16" s="1"/>
  <c r="O21" i="16" l="1"/>
  <c r="Q21" i="16" s="1"/>
  <c r="P7" i="16"/>
  <c r="P11" i="16"/>
  <c r="Q20" i="16"/>
  <c r="Q12" i="16"/>
  <c r="P12" i="16" s="1"/>
  <c r="P19" i="16"/>
  <c r="O13" i="16"/>
  <c r="O8" i="16"/>
  <c r="J14" i="16"/>
  <c r="P21" i="16" l="1"/>
  <c r="Q8" i="16"/>
  <c r="Q13" i="16" l="1"/>
  <c r="R13" i="16"/>
  <c r="P8" i="16"/>
  <c r="P13" i="16" l="1"/>
  <c r="I14" i="16" s="1"/>
  <c r="B65" i="16" s="1"/>
  <c r="J24" i="16"/>
  <c r="C54" i="16"/>
  <c r="C53" i="16"/>
  <c r="C52" i="16"/>
  <c r="C51" i="16"/>
  <c r="C50" i="16"/>
  <c r="C49" i="16"/>
  <c r="C48" i="16"/>
  <c r="C47" i="16"/>
  <c r="C46" i="16"/>
  <c r="C45" i="16"/>
  <c r="C38" i="16"/>
  <c r="C37" i="16"/>
  <c r="C36" i="16"/>
  <c r="C34" i="16"/>
  <c r="C25" i="16"/>
  <c r="C24" i="16"/>
  <c r="J25" i="16" l="1"/>
  <c r="M25" i="16" s="1"/>
  <c r="Q25" i="16" s="1"/>
  <c r="M24" i="16"/>
  <c r="M26" i="16" l="1"/>
  <c r="Q24" i="16"/>
  <c r="R26" i="16" s="1"/>
  <c r="P24" i="16"/>
  <c r="P25" i="16"/>
  <c r="P26" i="16" l="1"/>
  <c r="J27" i="16"/>
  <c r="Q26" i="16"/>
  <c r="I27"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author>
    <author>ASMALLWOOD</author>
  </authors>
  <commentList>
    <comment ref="J14" authorId="0" shapeId="0" xr:uid="{154E1212-972F-4DAF-9B97-4DB158A1D6E5}">
      <text>
        <r>
          <rPr>
            <b/>
            <sz val="9"/>
            <color indexed="81"/>
            <rFont val="Tahoma"/>
            <family val="2"/>
          </rPr>
          <t>Meets cohort size and performance, but not minimum number or surgeons/centres</t>
        </r>
        <r>
          <rPr>
            <sz val="9"/>
            <color indexed="81"/>
            <rFont val="Tahoma"/>
            <family val="2"/>
          </rPr>
          <t xml:space="preserve">
</t>
        </r>
      </text>
    </comment>
    <comment ref="C26" authorId="1" shapeId="0" xr:uid="{029CAB2B-58DA-401F-A9D5-4C4331A7CBFF}">
      <text>
        <r>
          <rPr>
            <sz val="8"/>
            <color indexed="81"/>
            <rFont val="Tahoma"/>
            <family val="2"/>
          </rPr>
          <t>Please ensure that the range is detailed.</t>
        </r>
      </text>
    </comment>
    <comment ref="C42" authorId="1" shapeId="0" xr:uid="{29D88546-B354-41FF-82A4-81012FBEEF3B}">
      <text>
        <r>
          <rPr>
            <sz val="8"/>
            <color indexed="81"/>
            <rFont val="Tahoma"/>
            <family val="2"/>
          </rPr>
          <t>Please ensure that the range is entered</t>
        </r>
      </text>
    </comment>
  </commentList>
</comments>
</file>

<file path=xl/sharedStrings.xml><?xml version="1.0" encoding="utf-8"?>
<sst xmlns="http://schemas.openxmlformats.org/spreadsheetml/2006/main" count="521" uniqueCount="288">
  <si>
    <t>Reference:</t>
  </si>
  <si>
    <t>Reference Type</t>
  </si>
  <si>
    <t>Prosthesis Details</t>
  </si>
  <si>
    <t>Knee femoral component type</t>
  </si>
  <si>
    <t>Knee tibial component type</t>
  </si>
  <si>
    <t>Knee insert bearing type</t>
  </si>
  <si>
    <t>Clinical Study Details</t>
  </si>
  <si>
    <t>Number of centres</t>
  </si>
  <si>
    <t>Number of surgeons implanting</t>
  </si>
  <si>
    <t>Comments:</t>
  </si>
  <si>
    <t>Mean age of patients and range (years)</t>
  </si>
  <si>
    <t>Diagnosis:</t>
  </si>
  <si>
    <t>OA</t>
  </si>
  <si>
    <t>RA</t>
  </si>
  <si>
    <t>Other</t>
  </si>
  <si>
    <t>Number of patients examined in person</t>
  </si>
  <si>
    <t>Number of patients examined by questionnaire/telephone review</t>
  </si>
  <si>
    <t>Total Cohort</t>
  </si>
  <si>
    <t xml:space="preserve">Kaplan-Meier Survivorship </t>
  </si>
  <si>
    <t>Cumulative Revision Rate (1 - Survival)</t>
  </si>
  <si>
    <t>All failure modes - any component revised (%)</t>
  </si>
  <si>
    <t>Revision Rate</t>
  </si>
  <si>
    <t>95% Confidence Interval</t>
  </si>
  <si>
    <t>Lower CI</t>
  </si>
  <si>
    <t>Upper CI</t>
  </si>
  <si>
    <t>Mean follow-up and range (years) of implants in full cohort</t>
  </si>
  <si>
    <t>Criteria - A* Ratings</t>
  </si>
  <si>
    <t>3A*</t>
  </si>
  <si>
    <t>5A*</t>
  </si>
  <si>
    <t>7A*</t>
  </si>
  <si>
    <t>10A*</t>
  </si>
  <si>
    <t>13A*</t>
  </si>
  <si>
    <t>Minimum number of centres outside development centre(s)</t>
  </si>
  <si>
    <t>Minimum total cohort</t>
  </si>
  <si>
    <t>Minimum at risk at benchmark time</t>
  </si>
  <si>
    <t>Maximum revision rate ‡</t>
  </si>
  <si>
    <t>Criteria - A Ratings</t>
  </si>
  <si>
    <t>3A</t>
  </si>
  <si>
    <t>5A</t>
  </si>
  <si>
    <t>7A</t>
  </si>
  <si>
    <t>10A</t>
  </si>
  <si>
    <t>13A</t>
  </si>
  <si>
    <t>‡ The upper 95% confidence interval for KM revision rate (1 - Survival) must be lower than the specified level</t>
  </si>
  <si>
    <t>Criteria - B Ratings</t>
  </si>
  <si>
    <t>3B</t>
  </si>
  <si>
    <t>5B</t>
  </si>
  <si>
    <t>7B</t>
  </si>
  <si>
    <t>10B</t>
  </si>
  <si>
    <t>13B</t>
  </si>
  <si>
    <t>Maximum value of 95%  lower confidence limit for revision rate</t>
  </si>
  <si>
    <t>Criteria - Total Knee Replacement</t>
  </si>
  <si>
    <t>Criteria - Unicondylar Knee Replacement</t>
  </si>
  <si>
    <t>Number of males</t>
  </si>
  <si>
    <t>Number of females</t>
  </si>
  <si>
    <t>Number of knees lost to follow-up</t>
  </si>
  <si>
    <t>Number of knees revised for any reason</t>
  </si>
  <si>
    <t>Number of knees surviving at end of study</t>
  </si>
  <si>
    <t>Infection</t>
  </si>
  <si>
    <t>Instability</t>
  </si>
  <si>
    <t>Pain</t>
  </si>
  <si>
    <t>Malposition/malalignment</t>
  </si>
  <si>
    <t>Aseptic loosening</t>
  </si>
  <si>
    <t>Wear</t>
  </si>
  <si>
    <t>Disease progression</t>
  </si>
  <si>
    <t>Reasons for revision in full cohort</t>
  </si>
  <si>
    <t>Periprosthetic fracture</t>
  </si>
  <si>
    <t>Patella - resurfaced as re-operation (no other implant change)</t>
  </si>
  <si>
    <t>(explain death rate if above 35% in comments box)</t>
  </si>
  <si>
    <t>Number of knees lost due to patients death:</t>
  </si>
  <si>
    <t>Is the study by product developer (designer surgeon)?</t>
  </si>
  <si>
    <t>if yes, please provide details of the study in the comments box</t>
  </si>
  <si>
    <t>Minimum number of centres and surgeons</t>
  </si>
  <si>
    <t>Minimum number of surgeons outside of the development centre</t>
  </si>
  <si>
    <t>Please give justification for any cells left blank and provide explanatory comments.</t>
  </si>
  <si>
    <t>Knee type (Total Knee / Unicondylar)</t>
  </si>
  <si>
    <t>Maximum value of 95%  upper confidence limit for revision rate</t>
  </si>
  <si>
    <t>A*</t>
  </si>
  <si>
    <t>A</t>
  </si>
  <si>
    <t>B</t>
  </si>
  <si>
    <t>All Criteria</t>
  </si>
  <si>
    <t>Criteria</t>
  </si>
  <si>
    <t>Meets criteria</t>
  </si>
  <si>
    <t>Rating</t>
  </si>
  <si>
    <t>Patients and Clinical Results (all implants in study)</t>
  </si>
  <si>
    <t>Total number of knees in study</t>
  </si>
  <si>
    <t>Total number of patients</t>
  </si>
  <si>
    <t>Unsatisfactory</t>
  </si>
  <si>
    <t>Reason</t>
  </si>
  <si>
    <t>Number of surgeons</t>
  </si>
  <si>
    <t>Total number of knees</t>
  </si>
  <si>
    <t>Number at risk at benchmark time</t>
  </si>
  <si>
    <t>95%  upper confidence limit</t>
  </si>
  <si>
    <t>95%  lower confidence limit</t>
  </si>
  <si>
    <t>Incomplete</t>
  </si>
  <si>
    <t>Minimum for both centres and surgeons</t>
  </si>
  <si>
    <t>Provisionally meets critera for rating:</t>
  </si>
  <si>
    <t>Knee Prosthesis Data</t>
  </si>
  <si>
    <t>Supplier</t>
  </si>
  <si>
    <t>Knee brand</t>
  </si>
  <si>
    <t>Knee Design history</t>
  </si>
  <si>
    <t>Femoral</t>
  </si>
  <si>
    <t>Tibial</t>
  </si>
  <si>
    <t>Meniscal</t>
  </si>
  <si>
    <t>Patella</t>
  </si>
  <si>
    <t>Please highlight the description for each component of your knee variant in the table below</t>
  </si>
  <si>
    <t>Femoral Component</t>
  </si>
  <si>
    <t>Tibial Component</t>
  </si>
  <si>
    <t>Articular Insert</t>
  </si>
  <si>
    <t>Patella (optional for TKR required for patello Femoral)</t>
  </si>
  <si>
    <t>Brand Name - Overall Family</t>
  </si>
  <si>
    <t>Brand Name - subset description</t>
  </si>
  <si>
    <t>Group classification</t>
  </si>
  <si>
    <t>Femoral component material</t>
  </si>
  <si>
    <t>Fixation type femoral</t>
  </si>
  <si>
    <t>Product Code Range</t>
  </si>
  <si>
    <t>Tibial Implant type</t>
  </si>
  <si>
    <t>Tibial component material</t>
  </si>
  <si>
    <t>Tibial component surface finish</t>
  </si>
  <si>
    <t>Fixation type tibial</t>
  </si>
  <si>
    <t>Bearing mobility</t>
  </si>
  <si>
    <t>Product code range</t>
  </si>
  <si>
    <t>Articular insert material</t>
  </si>
  <si>
    <t>Dishing variation</t>
  </si>
  <si>
    <t>Shape</t>
  </si>
  <si>
    <t>Mobility</t>
  </si>
  <si>
    <t>Pegs</t>
  </si>
  <si>
    <t>Fixation</t>
  </si>
  <si>
    <t>Material</t>
  </si>
  <si>
    <t>Modularity</t>
  </si>
  <si>
    <t>Thickness</t>
  </si>
  <si>
    <t>Lewis ortho</t>
  </si>
  <si>
    <t>best knee</t>
  </si>
  <si>
    <t>best knee gold</t>
  </si>
  <si>
    <t>TKR CR</t>
  </si>
  <si>
    <t>CoCr</t>
  </si>
  <si>
    <t>Cemented - Non-porous</t>
  </si>
  <si>
    <t>Fem1 to Fem 20</t>
  </si>
  <si>
    <t>Metal backed</t>
  </si>
  <si>
    <t>Polished</t>
  </si>
  <si>
    <t>Fixed</t>
  </si>
  <si>
    <t>TIB1 to TIB20</t>
  </si>
  <si>
    <t>Poly - Highly-crosslinked</t>
  </si>
  <si>
    <t>Standard</t>
  </si>
  <si>
    <t>BEAR1 to BEAR100</t>
  </si>
  <si>
    <t>Domed</t>
  </si>
  <si>
    <t>fixed</t>
  </si>
  <si>
    <t>single</t>
  </si>
  <si>
    <t>cemented</t>
  </si>
  <si>
    <t>cross linked</t>
  </si>
  <si>
    <t>Monobloc</t>
  </si>
  <si>
    <t>7mm</t>
  </si>
  <si>
    <t>PAT1</t>
  </si>
  <si>
    <t>TKR Cruciate retaining</t>
  </si>
  <si>
    <t>All Poly</t>
  </si>
  <si>
    <t>Poly - Std</t>
  </si>
  <si>
    <t>N/A</t>
  </si>
  <si>
    <t>UHMWPE</t>
  </si>
  <si>
    <t>&lt;6mm</t>
  </si>
  <si>
    <t>TKR Posterior stabilised</t>
  </si>
  <si>
    <t>Oxidised zirconium (ceramicised metal)</t>
  </si>
  <si>
    <t>Uncemented - Porous</t>
  </si>
  <si>
    <t>Matt</t>
  </si>
  <si>
    <t>Mobile</t>
  </si>
  <si>
    <t>Dished / Conforming +</t>
  </si>
  <si>
    <t>Saddle</t>
  </si>
  <si>
    <t>multiple</t>
  </si>
  <si>
    <t>uncemented</t>
  </si>
  <si>
    <t>moderatly cross linked</t>
  </si>
  <si>
    <t>Modular</t>
  </si>
  <si>
    <t>6mm</t>
  </si>
  <si>
    <t>TKR Cruciate Sacrificing</t>
  </si>
  <si>
    <t>Titanium-nitride surface coating</t>
  </si>
  <si>
    <t>Uncemented - HA</t>
  </si>
  <si>
    <t>anatomical</t>
  </si>
  <si>
    <t>Uncemented - HA + porous</t>
  </si>
  <si>
    <t>Titanium</t>
  </si>
  <si>
    <t>cross linked with antioxidant</t>
  </si>
  <si>
    <t>8mm</t>
  </si>
  <si>
    <t>Ceramic</t>
  </si>
  <si>
    <t>9mm</t>
  </si>
  <si>
    <t>Unicondylar</t>
  </si>
  <si>
    <t>Std</t>
  </si>
  <si>
    <t>metal backed</t>
  </si>
  <si>
    <t>10mm</t>
  </si>
  <si>
    <t>metal backed porous</t>
  </si>
  <si>
    <t>&gt;10mm</t>
  </si>
  <si>
    <t>Patello femoral</t>
  </si>
  <si>
    <t>Bi-compartmental</t>
  </si>
  <si>
    <t>This section starts from the left with other criteria being selected as appropriate</t>
  </si>
  <si>
    <t>Area in yellow is an example</t>
  </si>
  <si>
    <t>The following information is required for all studies (published or unpublished) initiated by the manufacturer for all products applied for all benchmarks</t>
  </si>
  <si>
    <t xml:space="preserve">Prosthesis </t>
  </si>
  <si>
    <t>Implanting centres</t>
  </si>
  <si>
    <t>Cohort size</t>
  </si>
  <si>
    <t>Methodology of study</t>
  </si>
  <si>
    <t>Full brand family</t>
  </si>
  <si>
    <t>Brand Variant under submission</t>
  </si>
  <si>
    <t>Product code listing</t>
  </si>
  <si>
    <t>Product Brand/Name</t>
  </si>
  <si>
    <t>Product Description</t>
  </si>
  <si>
    <t>Product Code</t>
  </si>
  <si>
    <t>Component</t>
  </si>
  <si>
    <t>Pre-Entry</t>
  </si>
  <si>
    <t>Pre-Entry A*</t>
  </si>
  <si>
    <t>Product launched under Beyond Compliance</t>
  </si>
  <si>
    <r>
      <rPr>
        <b/>
        <sz val="12"/>
        <rFont val="Arial"/>
        <family val="2"/>
      </rPr>
      <t>Combining data sets</t>
    </r>
    <r>
      <rPr>
        <sz val="12"/>
        <rFont val="Arial"/>
        <family val="2"/>
      </rPr>
      <t>:
Please note, that where any combination of volumes across 2 constructs is included in a submission  (e.g. for constructs with or without patellae), a minimum number of 100 implants must be available for each construct.  In addition, at least one construct must have the minimum volume past the benchmark being applied for.</t>
    </r>
  </si>
  <si>
    <t>Manufacturer</t>
  </si>
  <si>
    <t>Date of first use</t>
  </si>
  <si>
    <t>Design changes (select from drop down list)</t>
  </si>
  <si>
    <r>
      <rPr>
        <sz val="10"/>
        <rFont val="Wingdings 2"/>
        <family val="1"/>
        <charset val="2"/>
      </rPr>
      <t xml:space="preserve">® </t>
    </r>
    <r>
      <rPr>
        <sz val="10"/>
        <rFont val="Arial"/>
        <family val="2"/>
      </rPr>
      <t>Please only include the product codes relating to the construct being submitted, to ensure that ratings can be tracked by product code as well as brand.</t>
    </r>
  </si>
  <si>
    <r>
      <rPr>
        <sz val="10"/>
        <rFont val="Wingdings 2"/>
        <family val="1"/>
        <charset val="2"/>
      </rPr>
      <t xml:space="preserve">® </t>
    </r>
    <r>
      <rPr>
        <sz val="10"/>
        <rFont val="Arial"/>
        <family val="2"/>
      </rPr>
      <t>This information needs to be provided in the table form below and a separate code for each size (no ranges)</t>
    </r>
  </si>
  <si>
    <t>Centre Name (required)</t>
  </si>
  <si>
    <t>Number implanted over previous 12 month period (Optional)</t>
  </si>
  <si>
    <t>Date and details of any design or material changes</t>
  </si>
  <si>
    <t>Randomised Controlled Trial</t>
  </si>
  <si>
    <t>Comparative study</t>
  </si>
  <si>
    <t>Unselected consecutive cohort</t>
  </si>
  <si>
    <t>Selected cohort</t>
  </si>
  <si>
    <t>National registry</t>
  </si>
  <si>
    <t>Hospital Registry</t>
  </si>
  <si>
    <t>Company database</t>
  </si>
  <si>
    <t>Other Registry or database (please describe in comments box)</t>
  </si>
  <si>
    <t>Clinical Study Design (please select from dropdown list)</t>
  </si>
  <si>
    <t>Number of knees remaining at risk at Kaplan Meier survival time</t>
  </si>
  <si>
    <t>Kaplan Meier survival time in years</t>
  </si>
  <si>
    <t>Kaplan Meier survival time</t>
  </si>
  <si>
    <t>Please provide a breakdown of the knee system being submitted for benchmark following the format below.</t>
  </si>
  <si>
    <t>15A*</t>
  </si>
  <si>
    <t>15A</t>
  </si>
  <si>
    <t>15B</t>
  </si>
  <si>
    <t>Product details supplied to ODEP</t>
  </si>
  <si>
    <t>Date of this submission</t>
  </si>
  <si>
    <t>Date of first clinical use, Global</t>
  </si>
  <si>
    <t>Date of the original CE mark</t>
  </si>
  <si>
    <t>Date of the latest CE mark renewal (new MDR)</t>
  </si>
  <si>
    <t>Date of first clinical use in UK (if applicable)</t>
  </si>
  <si>
    <t>Guidance notes</t>
  </si>
  <si>
    <t>Ratings are in line with the ODEP ratings system shown on the ratings system tab</t>
  </si>
  <si>
    <t>Each submission should represent an individual product i.e. no mixed cohorts.</t>
  </si>
  <si>
    <t>Where there is a brand family, each variant should be treated as a different product and a separate submission is required</t>
  </si>
  <si>
    <t>Submissions for products where the design has changed should only include data for the current variant.</t>
  </si>
  <si>
    <t>A* ratings will only be awarded where ALL requested data fields are completed in full on ALL sheets.</t>
  </si>
  <si>
    <t>Each clinical reference requires a separate clinical data sheet to be submitted</t>
  </si>
  <si>
    <t>Data submitted must be representative of all data available. Any variation should be highlighted on the Prosthesis Fields tab</t>
  </si>
  <si>
    <t>Knee patella type (add "None" if no patellae used in the cohort)</t>
  </si>
  <si>
    <t>Distributor (if different)</t>
  </si>
  <si>
    <t>Knee Type</t>
  </si>
  <si>
    <t>https://www.odep.org.uk/product/…</t>
  </si>
  <si>
    <t>Benchmark Claimed (select from drop-down list) &gt;&gt;&gt;</t>
  </si>
  <si>
    <t>If known, what is the listing URL (the exact address of the webpage) on the ODEP website? - optional</t>
  </si>
  <si>
    <r>
      <t xml:space="preserve">ODEP Product ID - </t>
    </r>
    <r>
      <rPr>
        <b/>
        <i/>
        <sz val="10"/>
        <rFont val="Arial"/>
        <family val="2"/>
      </rPr>
      <t>mandatory for existing products</t>
    </r>
    <r>
      <rPr>
        <sz val="10"/>
        <rFont val="Arial"/>
        <family val="2"/>
      </rPr>
      <t xml:space="preserve"> </t>
    </r>
  </si>
  <si>
    <t>For "Registry data" - the applicant agrees that ODEP can confirm the accurate use of the data with the registry involved</t>
  </si>
  <si>
    <t>For "In-house data" - the applicant confirms that the in-house data used for this submissions complies with ISO 14155:2020 standards</t>
  </si>
  <si>
    <t>Declarations and Consent</t>
  </si>
  <si>
    <t>Declaration</t>
  </si>
  <si>
    <t>Response</t>
  </si>
  <si>
    <t>Explanatory Notes (if required)</t>
  </si>
  <si>
    <r>
      <t xml:space="preserve">Is the clinical data submitted for this product representative of the results of all studies conducted in relation to it?
</t>
    </r>
    <r>
      <rPr>
        <b/>
        <i/>
        <sz val="10"/>
        <rFont val="Arial"/>
        <family val="2"/>
      </rPr>
      <t>If 'No', please give details of, and reasons for, data that has been omitted that does not indicate similar or better results than that submitted on the attached Clinical Data Templates</t>
    </r>
  </si>
  <si>
    <r>
      <t>Have any Field Safety Notices (</t>
    </r>
    <r>
      <rPr>
        <b/>
        <sz val="10"/>
        <rFont val="Arial"/>
        <family val="2"/>
      </rPr>
      <t>FSN</t>
    </r>
    <r>
      <rPr>
        <sz val="10"/>
        <rFont val="Arial"/>
        <family val="2"/>
      </rPr>
      <t xml:space="preserve">s) or similar notices been issued / served for this product since the current rating was given? 
</t>
    </r>
    <r>
      <rPr>
        <b/>
        <i/>
        <sz val="10"/>
        <rFont val="Arial"/>
        <family val="2"/>
      </rPr>
      <t>If 'Yes', please provide further details in the comments box</t>
    </r>
    <r>
      <rPr>
        <sz val="10"/>
        <rFont val="Arial"/>
        <family val="2"/>
      </rPr>
      <t xml:space="preserve">
</t>
    </r>
    <r>
      <rPr>
        <b/>
        <i/>
        <sz val="8"/>
        <rFont val="Arial"/>
        <family val="2"/>
      </rPr>
      <t>NB!</t>
    </r>
    <r>
      <rPr>
        <i/>
        <sz val="8"/>
        <rFont val="Arial"/>
        <family val="2"/>
      </rPr>
      <t xml:space="preserve"> ODEP will make a decision as to whether this information to have a bearing on the submission, but knowingly failing to declare any FSNs could lead to the rating being removed.</t>
    </r>
  </si>
  <si>
    <r>
      <t xml:space="preserve">Have RSA studies been conducted on this prosthesis?
</t>
    </r>
    <r>
      <rPr>
        <b/>
        <i/>
        <sz val="10"/>
        <rFont val="Arial"/>
        <family val="2"/>
      </rPr>
      <t>If 'Yes', please attach details of date of study(s), number of patients evaluated, where the study was undertaken and results including time interval between first and second X-Ray</t>
    </r>
    <r>
      <rPr>
        <sz val="10"/>
        <rFont val="Arial"/>
        <family val="2"/>
      </rPr>
      <t xml:space="preserve">
</t>
    </r>
    <r>
      <rPr>
        <i/>
        <sz val="8"/>
        <rFont val="Arial"/>
        <family val="2"/>
      </rPr>
      <t xml:space="preserve">
</t>
    </r>
    <r>
      <rPr>
        <b/>
        <i/>
        <sz val="8"/>
        <rFont val="Arial"/>
        <family val="2"/>
      </rPr>
      <t>NB!</t>
    </r>
    <r>
      <rPr>
        <i/>
        <sz val="8"/>
        <rFont val="Arial"/>
        <family val="2"/>
      </rPr>
      <t xml:space="preserve"> ODEP will welcome details of RSA studies as they feel they are important but it is realised that they are not always available and failure to produce RSA studies will not lead to the submission being rejected</t>
    </r>
  </si>
  <si>
    <t>All data, other than personal data, submitted to ODEP by a manufacturer (or their distributor) in support of a rating application  (“Submission Data”) may be made available to third parties for non-commercial research purposes. Submission Data comprises aggregate data and contains no patient identifiable information. Research applications must be approved by NEC (as the data controller) and the ODEP Chair(s). No device or manufacturer will be identifiable, either directly or indirectly, from any data used for this purpose.</t>
  </si>
  <si>
    <t>Years</t>
  </si>
  <si>
    <t>Offset</t>
  </si>
  <si>
    <t>Kaplan Meier Survival Time</t>
  </si>
  <si>
    <t>Before completing this form, please review the ODEP Knee methodology pages on the ODEP website. Additional guidance is also available on the Product Submission page.</t>
  </si>
  <si>
    <t>20A*</t>
  </si>
  <si>
    <t>20A</t>
  </si>
  <si>
    <t>20B</t>
  </si>
  <si>
    <t>Column1</t>
  </si>
  <si>
    <t>Valid from 15 January 2026</t>
  </si>
  <si>
    <t>Please insert an image</t>
  </si>
  <si>
    <t>Can this image be used on the ODEP website?</t>
  </si>
  <si>
    <t>Existing ODEP Product Info</t>
  </si>
  <si>
    <r>
      <t xml:space="preserve">Current ODEP Rating (as stated on the ODEP website)
</t>
    </r>
    <r>
      <rPr>
        <i/>
        <sz val="10"/>
        <rFont val="Arial"/>
        <family val="2"/>
      </rPr>
      <t>If this product is not currently rated, select "No Rating"</t>
    </r>
  </si>
  <si>
    <t>Applicant's website address</t>
  </si>
  <si>
    <t>Femoral Component Material / Type</t>
  </si>
  <si>
    <t>Femoral Component Fixation</t>
  </si>
  <si>
    <t>Articulating Surface</t>
  </si>
  <si>
    <t>Tibial Component Material / Type</t>
  </si>
  <si>
    <t>Tibial Component Fixation</t>
  </si>
  <si>
    <t xml:space="preserve">Prosthesis details </t>
  </si>
  <si>
    <t>Date of the current ODEP rating (Year)</t>
  </si>
  <si>
    <t>Is this a Beyond Compliance product?</t>
  </si>
  <si>
    <t>Before completing this form, please review the Knee Methodology and guidance notes</t>
  </si>
  <si>
    <t>Variant of knee brand (Basket) - as should be shown on the ODEP website product listing</t>
  </si>
  <si>
    <t>A .jpg or a .png file, photo taken against white / neutral background, 
preferrable size 500 x 500px, resolution 200dpi.</t>
  </si>
  <si>
    <t>Please supply complete details of the reference source and the data extraction date. Consult the guidance notes for further information.</t>
  </si>
  <si>
    <t>Please use this sheet to list the centres that are implanting the brand family and variant you are submitting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</si>
</sst>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i/>
      <sz val="10"/>
      <name val="Arial"/>
      <family val="2"/>
    </font>
    <font>
      <sz val="11"/>
      <name val="Arial"/>
      <family val="2"/>
    </font>
    <font>
      <b/>
      <sz val="10"/>
      <name val="Arial"/>
      <family val="2"/>
    </font>
    <font>
      <sz val="8"/>
      <color indexed="81"/>
      <name val="Tahoma"/>
      <family val="2"/>
    </font>
    <font>
      <sz val="10"/>
      <name val="Wingdings"/>
      <charset val="2"/>
    </font>
    <font>
      <sz val="10"/>
      <color rgb="FFFF0000"/>
      <name val="Arial"/>
      <family val="2"/>
    </font>
    <font>
      <b/>
      <sz val="11"/>
      <color theme="0"/>
      <name val="Arial"/>
      <family val="2"/>
    </font>
    <font>
      <sz val="12"/>
      <name val="Arial"/>
      <family val="2"/>
    </font>
    <font>
      <sz val="9"/>
      <color indexed="81"/>
      <name val="Tahoma"/>
      <family val="2"/>
    </font>
    <font>
      <b/>
      <sz val="9"/>
      <color indexed="81"/>
      <name val="Tahoma"/>
      <family val="2"/>
    </font>
    <font>
      <sz val="10"/>
      <name val="Arial"/>
      <family val="2"/>
    </font>
    <font>
      <b/>
      <sz val="12"/>
      <name val="Arial"/>
      <family val="2"/>
    </font>
    <font>
      <i/>
      <sz val="10"/>
      <name val="Arial"/>
      <family val="2"/>
    </font>
    <font>
      <b/>
      <sz val="10"/>
      <name val="Frutiger 55 Roman"/>
      <family val="2"/>
    </font>
    <font>
      <sz val="10"/>
      <name val="Wingdings 2"/>
      <family val="1"/>
      <charset val="2"/>
    </font>
    <font>
      <b/>
      <sz val="11"/>
      <color theme="1"/>
      <name val="Calibri"/>
      <family val="2"/>
      <scheme val="minor"/>
    </font>
    <font>
      <sz val="10"/>
      <color theme="1"/>
      <name val="Arial"/>
      <family val="2"/>
    </font>
    <font>
      <u/>
      <sz val="10"/>
      <color theme="10"/>
      <name val="Arial"/>
      <family val="2"/>
    </font>
    <font>
      <b/>
      <i/>
      <sz val="8"/>
      <name val="Arial"/>
      <family val="2"/>
    </font>
    <font>
      <i/>
      <sz val="8"/>
      <name val="Arial"/>
      <family val="2"/>
    </font>
    <font>
      <sz val="8"/>
      <color rgb="FF000000"/>
      <name val="Segoe UI"/>
      <family val="2"/>
    </font>
    <font>
      <b/>
      <sz val="16"/>
      <name val="Aptos"/>
      <family val="2"/>
    </font>
    <font>
      <b/>
      <sz val="11"/>
      <color theme="3" tint="-0.249977111117893"/>
      <name val="Arial"/>
      <family val="2"/>
    </font>
    <font>
      <sz val="11"/>
      <color theme="1"/>
      <name val="Arial"/>
      <family val="2"/>
    </font>
    <font>
      <b/>
      <sz val="12"/>
      <color rgb="FFFF0000"/>
      <name val="Arial"/>
      <family val="2"/>
    </font>
  </fonts>
  <fills count="21">
    <fill>
      <patternFill patternType="none"/>
    </fill>
    <fill>
      <patternFill patternType="gray125"/>
    </fill>
    <fill>
      <patternFill patternType="solid">
        <fgColor theme="3" tint="0.79998168889431442"/>
        <bgColor indexed="64"/>
      </patternFill>
    </fill>
    <fill>
      <patternFill patternType="solid">
        <fgColor indexed="2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24994659260841701"/>
        <bgColor indexed="64"/>
      </patternFill>
    </fill>
    <fill>
      <patternFill patternType="solid">
        <fgColor theme="5" tint="-0.24994659260841701"/>
        <bgColor indexed="64"/>
      </patternFill>
    </fill>
    <fill>
      <patternFill patternType="solid">
        <fgColor theme="7" tint="-0.24994659260841701"/>
        <bgColor indexed="64"/>
      </patternFill>
    </fill>
    <fill>
      <patternFill patternType="solid">
        <fgColor theme="0" tint="-0.2499465926084170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14996795556505021"/>
        <bgColor indexed="64"/>
      </patternFill>
    </fill>
    <fill>
      <patternFill patternType="solid">
        <fgColor rgb="FF00B050"/>
        <bgColor indexed="64"/>
      </patternFill>
    </fill>
    <fill>
      <patternFill patternType="solid">
        <fgColor theme="6" tint="0.59996337778862885"/>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medium">
        <color theme="0" tint="-0.3499862666707357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theme="0" tint="-0.34998626667073579"/>
      </right>
      <top style="medium">
        <color auto="1"/>
      </top>
      <bottom style="medium">
        <color theme="0" tint="-0.34998626667073579"/>
      </bottom>
      <diagonal/>
    </border>
    <border>
      <left style="medium">
        <color theme="0" tint="-0.34998626667073579"/>
      </left>
      <right style="medium">
        <color theme="0" tint="-0.34998626667073579"/>
      </right>
      <top style="medium">
        <color auto="1"/>
      </top>
      <bottom style="medium">
        <color theme="0" tint="-0.34998626667073579"/>
      </bottom>
      <diagonal/>
    </border>
    <border>
      <left style="medium">
        <color theme="0" tint="-0.34998626667073579"/>
      </left>
      <right style="medium">
        <color auto="1"/>
      </right>
      <top style="medium">
        <color auto="1"/>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34998626667073579"/>
      </left>
      <right/>
      <top style="medium">
        <color auto="1"/>
      </top>
      <bottom style="medium">
        <color theme="0" tint="-0.34998626667073579"/>
      </bottom>
      <diagonal/>
    </border>
    <border>
      <left style="thin">
        <color theme="0" tint="-0.34998626667073579"/>
      </left>
      <right/>
      <top style="medium">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style="thin">
        <color theme="0" tint="-0.34998626667073579"/>
      </left>
      <right/>
      <top style="thin">
        <color theme="0" tint="-0.34998626667073579"/>
      </top>
      <bottom style="medium">
        <color indexed="64"/>
      </bottom>
      <diagonal/>
    </border>
    <border>
      <left/>
      <right style="thin">
        <color indexed="64"/>
      </right>
      <top/>
      <bottom/>
      <diagonal/>
    </border>
    <border>
      <left style="medium">
        <color indexed="64"/>
      </left>
      <right/>
      <top style="thick">
        <color indexed="64"/>
      </top>
      <bottom/>
      <diagonal/>
    </border>
    <border>
      <left/>
      <right style="medium">
        <color indexed="64"/>
      </right>
      <top/>
      <bottom style="thick">
        <color indexed="64"/>
      </bottom>
      <diagonal/>
    </border>
    <border>
      <left/>
      <right style="medium">
        <color indexed="64"/>
      </right>
      <top style="thick">
        <color indexed="64"/>
      </top>
      <bottom style="thick">
        <color indexed="64"/>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right style="thin">
        <color theme="0" tint="-0.34998626667073579"/>
      </right>
      <top style="medium">
        <color theme="0" tint="-0.34998626667073579"/>
      </top>
      <bottom style="thin">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style="thin">
        <color theme="0" tint="-0.34998626667073579"/>
      </right>
      <top style="thin">
        <color theme="0" tint="-0.34998626667073579"/>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s>
  <cellStyleXfs count="6">
    <xf numFmtId="0" fontId="0" fillId="0" borderId="0"/>
    <xf numFmtId="9" fontId="5" fillId="0" borderId="0" applyFont="0" applyFill="0" applyBorder="0" applyAlignment="0" applyProtection="0"/>
    <xf numFmtId="0" fontId="17" fillId="0" borderId="0"/>
    <xf numFmtId="0" fontId="4" fillId="0" borderId="0"/>
    <xf numFmtId="0" fontId="5" fillId="0" borderId="0"/>
    <xf numFmtId="0" fontId="24" fillId="0" borderId="0" applyNumberFormat="0" applyFill="0" applyBorder="0" applyAlignment="0" applyProtection="0"/>
  </cellStyleXfs>
  <cellXfs count="331">
    <xf numFmtId="0" fontId="0" fillId="0" borderId="0" xfId="0"/>
    <xf numFmtId="0" fontId="0" fillId="0" borderId="5" xfId="0" applyBorder="1"/>
    <xf numFmtId="0" fontId="0" fillId="0" borderId="4" xfId="0" applyBorder="1"/>
    <xf numFmtId="164" fontId="0" fillId="5" borderId="12" xfId="1" applyNumberFormat="1" applyFont="1" applyFill="1" applyBorder="1" applyProtection="1"/>
    <xf numFmtId="0" fontId="0" fillId="0" borderId="16" xfId="0" applyBorder="1"/>
    <xf numFmtId="0" fontId="8" fillId="2" borderId="18" xfId="0" applyFont="1" applyFill="1" applyBorder="1" applyAlignment="1">
      <alignment horizontal="center" vertical="center" wrapText="1"/>
    </xf>
    <xf numFmtId="164" fontId="8" fillId="2" borderId="19" xfId="1" applyNumberFormat="1" applyFont="1" applyFill="1" applyBorder="1" applyAlignment="1">
      <alignment horizontal="center" vertical="center" wrapText="1"/>
    </xf>
    <xf numFmtId="0" fontId="8" fillId="6" borderId="18" xfId="0" applyFont="1" applyFill="1" applyBorder="1" applyAlignment="1">
      <alignment horizontal="center" vertical="center" wrapText="1"/>
    </xf>
    <xf numFmtId="164" fontId="8" fillId="6" borderId="19" xfId="1" applyNumberFormat="1" applyFont="1" applyFill="1" applyBorder="1" applyAlignment="1">
      <alignment horizontal="center" vertical="center" wrapText="1"/>
    </xf>
    <xf numFmtId="0" fontId="8" fillId="7" borderId="18" xfId="0" applyFont="1" applyFill="1" applyBorder="1" applyAlignment="1">
      <alignment horizontal="center" vertical="center" wrapText="1"/>
    </xf>
    <xf numFmtId="164" fontId="8" fillId="7" borderId="19" xfId="1" applyNumberFormat="1" applyFont="1" applyFill="1" applyBorder="1" applyAlignment="1">
      <alignment horizontal="center" vertical="center" wrapText="1"/>
    </xf>
    <xf numFmtId="0" fontId="13" fillId="9" borderId="17" xfId="0" applyFont="1" applyFill="1" applyBorder="1" applyAlignment="1">
      <alignment horizontal="center" vertical="center" wrapText="1"/>
    </xf>
    <xf numFmtId="0" fontId="13" fillId="10" borderId="17" xfId="0" applyFont="1" applyFill="1" applyBorder="1" applyAlignment="1">
      <alignment horizontal="center" vertical="center" wrapText="1"/>
    </xf>
    <xf numFmtId="164" fontId="0" fillId="0" borderId="0" xfId="1" applyNumberFormat="1" applyFont="1" applyBorder="1" applyProtection="1"/>
    <xf numFmtId="164" fontId="5" fillId="0" borderId="0" xfId="1" applyNumberFormat="1" applyFont="1" applyFill="1" applyBorder="1" applyAlignment="1" applyProtection="1">
      <alignment horizontal="right"/>
    </xf>
    <xf numFmtId="164" fontId="5" fillId="0" borderId="0" xfId="1" applyNumberFormat="1" applyFont="1" applyFill="1" applyBorder="1" applyAlignment="1" applyProtection="1">
      <alignment horizontal="center"/>
    </xf>
    <xf numFmtId="164" fontId="0" fillId="0" borderId="7" xfId="1" applyNumberFormat="1" applyFont="1" applyBorder="1" applyProtection="1"/>
    <xf numFmtId="0" fontId="5" fillId="4" borderId="12" xfId="0" applyFont="1" applyFill="1" applyBorder="1" applyProtection="1">
      <protection locked="0"/>
    </xf>
    <xf numFmtId="0" fontId="17" fillId="0" borderId="0" xfId="2"/>
    <xf numFmtId="0" fontId="9" fillId="0" borderId="0" xfId="2" applyFont="1"/>
    <xf numFmtId="0" fontId="17" fillId="0" borderId="0" xfId="2" applyAlignment="1">
      <alignment wrapText="1"/>
    </xf>
    <xf numFmtId="0" fontId="20" fillId="2" borderId="25" xfId="2" applyFont="1" applyFill="1" applyBorder="1" applyAlignment="1">
      <alignment horizontal="justify" wrapText="1"/>
    </xf>
    <xf numFmtId="0" fontId="20" fillId="2" borderId="26" xfId="2" applyFont="1" applyFill="1" applyBorder="1" applyAlignment="1">
      <alignment horizontal="justify" wrapText="1"/>
    </xf>
    <xf numFmtId="0" fontId="20" fillId="16" borderId="27" xfId="2" applyFont="1" applyFill="1" applyBorder="1" applyAlignment="1">
      <alignment horizontal="justify" wrapText="1"/>
    </xf>
    <xf numFmtId="0" fontId="20" fillId="12" borderId="28" xfId="2" applyFont="1" applyFill="1" applyBorder="1" applyAlignment="1">
      <alignment horizontal="justify" wrapText="1"/>
    </xf>
    <xf numFmtId="0" fontId="20" fillId="12" borderId="29" xfId="2" applyFont="1" applyFill="1" applyBorder="1" applyAlignment="1">
      <alignment horizontal="left" wrapText="1"/>
    </xf>
    <xf numFmtId="0" fontId="20" fillId="12" borderId="30" xfId="2" applyFont="1" applyFill="1" applyBorder="1" applyAlignment="1">
      <alignment horizontal="justify" wrapText="1"/>
    </xf>
    <xf numFmtId="0" fontId="20" fillId="13" borderId="28" xfId="2" applyFont="1" applyFill="1" applyBorder="1" applyAlignment="1">
      <alignment horizontal="justify" wrapText="1"/>
    </xf>
    <xf numFmtId="0" fontId="20" fillId="13" borderId="29" xfId="2" applyFont="1" applyFill="1" applyBorder="1" applyAlignment="1">
      <alignment horizontal="justify" wrapText="1"/>
    </xf>
    <xf numFmtId="0" fontId="20" fillId="13" borderId="29" xfId="2" applyFont="1" applyFill="1" applyBorder="1" applyAlignment="1">
      <alignment horizontal="left" wrapText="1"/>
    </xf>
    <xf numFmtId="0" fontId="20" fillId="13" borderId="30" xfId="2" applyFont="1" applyFill="1" applyBorder="1" applyAlignment="1">
      <alignment horizontal="justify" wrapText="1"/>
    </xf>
    <xf numFmtId="0" fontId="20" fillId="14" borderId="28" xfId="2" applyFont="1" applyFill="1" applyBorder="1" applyAlignment="1">
      <alignment horizontal="justify" wrapText="1"/>
    </xf>
    <xf numFmtId="0" fontId="20" fillId="14" borderId="29" xfId="2" applyFont="1" applyFill="1" applyBorder="1" applyAlignment="1">
      <alignment horizontal="justify" wrapText="1"/>
    </xf>
    <xf numFmtId="0" fontId="9" fillId="15" borderId="28" xfId="2" applyFont="1" applyFill="1" applyBorder="1" applyAlignment="1">
      <alignment horizontal="justify" wrapText="1"/>
    </xf>
    <xf numFmtId="0" fontId="9" fillId="15" borderId="29" xfId="2" applyFont="1" applyFill="1" applyBorder="1" applyAlignment="1">
      <alignment horizontal="justify" wrapText="1"/>
    </xf>
    <xf numFmtId="0" fontId="9" fillId="15" borderId="30" xfId="2" applyFont="1" applyFill="1" applyBorder="1" applyAlignment="1">
      <alignment horizontal="justify" wrapText="1"/>
    </xf>
    <xf numFmtId="0" fontId="17" fillId="2" borderId="0" xfId="2" applyFill="1" applyAlignment="1">
      <alignment horizontal="justify"/>
    </xf>
    <xf numFmtId="0" fontId="20" fillId="17" borderId="25" xfId="2" applyFont="1" applyFill="1" applyBorder="1" applyAlignment="1">
      <alignment horizontal="justify" wrapText="1"/>
    </xf>
    <xf numFmtId="0" fontId="20" fillId="17" borderId="26" xfId="2" applyFont="1" applyFill="1" applyBorder="1" applyAlignment="1">
      <alignment horizontal="justify" wrapText="1"/>
    </xf>
    <xf numFmtId="0" fontId="20" fillId="17" borderId="31" xfId="2" applyFont="1" applyFill="1" applyBorder="1" applyAlignment="1">
      <alignment horizontal="justify" wrapText="1"/>
    </xf>
    <xf numFmtId="0" fontId="20" fillId="17" borderId="32" xfId="2" applyFont="1" applyFill="1" applyBorder="1" applyAlignment="1">
      <alignment horizontal="justify" wrapText="1"/>
    </xf>
    <xf numFmtId="0" fontId="20" fillId="17" borderId="25" xfId="2" applyFont="1" applyFill="1" applyBorder="1" applyAlignment="1">
      <alignment horizontal="left" wrapText="1"/>
    </xf>
    <xf numFmtId="0" fontId="20" fillId="17" borderId="33" xfId="2" applyFont="1" applyFill="1" applyBorder="1" applyAlignment="1">
      <alignment horizontal="justify" wrapText="1"/>
    </xf>
    <xf numFmtId="0" fontId="9" fillId="17" borderId="32" xfId="2" applyFont="1" applyFill="1" applyBorder="1" applyAlignment="1">
      <alignment horizontal="justify" wrapText="1"/>
    </xf>
    <xf numFmtId="0" fontId="9" fillId="17" borderId="25" xfId="2" applyFont="1" applyFill="1" applyBorder="1" applyAlignment="1">
      <alignment horizontal="justify" wrapText="1"/>
    </xf>
    <xf numFmtId="0" fontId="9" fillId="17" borderId="33" xfId="2" applyFont="1" applyFill="1" applyBorder="1" applyAlignment="1">
      <alignment horizontal="justify" wrapText="1"/>
    </xf>
    <xf numFmtId="0" fontId="17" fillId="2" borderId="25" xfId="2" applyFill="1" applyBorder="1" applyAlignment="1">
      <alignment wrapText="1"/>
    </xf>
    <xf numFmtId="0" fontId="17" fillId="2" borderId="26" xfId="2" applyFill="1" applyBorder="1" applyAlignment="1">
      <alignment wrapText="1"/>
    </xf>
    <xf numFmtId="0" fontId="17" fillId="16" borderId="31" xfId="2" applyFill="1" applyBorder="1" applyAlignment="1">
      <alignment wrapText="1"/>
    </xf>
    <xf numFmtId="0" fontId="17" fillId="12" borderId="32" xfId="2" applyFill="1" applyBorder="1" applyAlignment="1">
      <alignment wrapText="1"/>
    </xf>
    <xf numFmtId="0" fontId="17" fillId="12" borderId="25" xfId="2" applyFill="1" applyBorder="1" applyAlignment="1">
      <alignment wrapText="1"/>
    </xf>
    <xf numFmtId="0" fontId="17" fillId="12" borderId="33" xfId="2" applyFill="1" applyBorder="1" applyAlignment="1">
      <alignment wrapText="1"/>
    </xf>
    <xf numFmtId="0" fontId="17" fillId="13" borderId="32" xfId="2" applyFill="1" applyBorder="1" applyAlignment="1">
      <alignment wrapText="1"/>
    </xf>
    <xf numFmtId="0" fontId="17" fillId="13" borderId="25" xfId="2" applyFill="1" applyBorder="1" applyAlignment="1">
      <alignment wrapText="1"/>
    </xf>
    <xf numFmtId="0" fontId="17" fillId="13" borderId="33" xfId="2" applyFill="1" applyBorder="1" applyAlignment="1">
      <alignment wrapText="1"/>
    </xf>
    <xf numFmtId="0" fontId="17" fillId="14" borderId="32" xfId="2" applyFill="1" applyBorder="1" applyAlignment="1">
      <alignment wrapText="1"/>
    </xf>
    <xf numFmtId="0" fontId="17" fillId="14" borderId="25" xfId="2" applyFill="1" applyBorder="1" applyAlignment="1">
      <alignment wrapText="1"/>
    </xf>
    <xf numFmtId="0" fontId="5" fillId="15" borderId="32" xfId="2" applyFont="1" applyFill="1" applyBorder="1" applyAlignment="1">
      <alignment horizontal="justify" wrapText="1"/>
    </xf>
    <xf numFmtId="0" fontId="5" fillId="15" borderId="25" xfId="2" applyFont="1" applyFill="1" applyBorder="1" applyAlignment="1">
      <alignment wrapText="1"/>
    </xf>
    <xf numFmtId="0" fontId="17" fillId="15" borderId="33" xfId="2" applyFill="1" applyBorder="1" applyAlignment="1">
      <alignment wrapText="1"/>
    </xf>
    <xf numFmtId="0" fontId="17" fillId="2" borderId="0" xfId="2" applyFill="1"/>
    <xf numFmtId="0" fontId="5" fillId="15" borderId="32" xfId="2" applyFont="1" applyFill="1" applyBorder="1" applyAlignment="1">
      <alignment wrapText="1"/>
    </xf>
    <xf numFmtId="0" fontId="5" fillId="16" borderId="31" xfId="2" applyFont="1" applyFill="1" applyBorder="1" applyAlignment="1">
      <alignment wrapText="1"/>
    </xf>
    <xf numFmtId="0" fontId="17" fillId="15" borderId="25" xfId="2" applyFill="1" applyBorder="1" applyAlignment="1">
      <alignment wrapText="1"/>
    </xf>
    <xf numFmtId="0" fontId="17" fillId="15" borderId="32" xfId="2" applyFill="1" applyBorder="1" applyAlignment="1">
      <alignment wrapText="1"/>
    </xf>
    <xf numFmtId="0" fontId="5" fillId="16" borderId="34" xfId="2" applyFont="1" applyFill="1" applyBorder="1" applyAlignment="1">
      <alignment wrapText="1"/>
    </xf>
    <xf numFmtId="0" fontId="17" fillId="12" borderId="35" xfId="2" applyFill="1" applyBorder="1" applyAlignment="1">
      <alignment wrapText="1"/>
    </xf>
    <xf numFmtId="0" fontId="17" fillId="12" borderId="36" xfId="2" applyFill="1" applyBorder="1" applyAlignment="1">
      <alignment wrapText="1"/>
    </xf>
    <xf numFmtId="0" fontId="17" fillId="12" borderId="37" xfId="2" applyFill="1" applyBorder="1" applyAlignment="1">
      <alignment wrapText="1"/>
    </xf>
    <xf numFmtId="0" fontId="17" fillId="13" borderId="35" xfId="2" applyFill="1" applyBorder="1" applyAlignment="1">
      <alignment wrapText="1"/>
    </xf>
    <xf numFmtId="0" fontId="17" fillId="13" borderId="36" xfId="2" applyFill="1" applyBorder="1" applyAlignment="1">
      <alignment wrapText="1"/>
    </xf>
    <xf numFmtId="0" fontId="17" fillId="13" borderId="37" xfId="2" applyFill="1" applyBorder="1" applyAlignment="1">
      <alignment wrapText="1"/>
    </xf>
    <xf numFmtId="0" fontId="17" fillId="14" borderId="35" xfId="2" applyFill="1" applyBorder="1" applyAlignment="1">
      <alignment wrapText="1"/>
    </xf>
    <xf numFmtId="0" fontId="17" fillId="14" borderId="36" xfId="2" applyFill="1" applyBorder="1" applyAlignment="1">
      <alignment wrapText="1"/>
    </xf>
    <xf numFmtId="0" fontId="17" fillId="15" borderId="35" xfId="2" applyFill="1" applyBorder="1" applyAlignment="1">
      <alignment wrapText="1"/>
    </xf>
    <xf numFmtId="0" fontId="17" fillId="15" borderId="36" xfId="2" applyFill="1" applyBorder="1" applyAlignment="1">
      <alignment wrapText="1"/>
    </xf>
    <xf numFmtId="0" fontId="17" fillId="15" borderId="37" xfId="2" applyFill="1" applyBorder="1" applyAlignment="1">
      <alignment wrapText="1"/>
    </xf>
    <xf numFmtId="0" fontId="5" fillId="0" borderId="0" xfId="2" applyFont="1"/>
    <xf numFmtId="0" fontId="5" fillId="17" borderId="0" xfId="2" applyFont="1" applyFill="1"/>
    <xf numFmtId="0" fontId="17" fillId="17" borderId="0" xfId="2" applyFill="1"/>
    <xf numFmtId="164" fontId="8" fillId="7" borderId="41" xfId="1" applyNumberFormat="1" applyFont="1" applyFill="1" applyBorder="1" applyAlignment="1">
      <alignment horizontal="center" vertical="center" wrapText="1"/>
    </xf>
    <xf numFmtId="164" fontId="0" fillId="0" borderId="0" xfId="1" applyNumberFormat="1" applyFont="1" applyAlignment="1" applyProtection="1"/>
    <xf numFmtId="9" fontId="0" fillId="0" borderId="0" xfId="1" applyFont="1" applyAlignment="1" applyProtection="1"/>
    <xf numFmtId="0" fontId="5" fillId="0" borderId="0" xfId="4"/>
    <xf numFmtId="0" fontId="9" fillId="0" borderId="9" xfId="4" applyFont="1" applyBorder="1" applyAlignment="1">
      <alignment horizontal="center" wrapText="1"/>
    </xf>
    <xf numFmtId="0" fontId="9" fillId="0" borderId="12" xfId="4" applyFont="1" applyBorder="1" applyAlignment="1">
      <alignment horizontal="center" wrapText="1"/>
    </xf>
    <xf numFmtId="0" fontId="6" fillId="0" borderId="0" xfId="4" applyFont="1"/>
    <xf numFmtId="0" fontId="9" fillId="18" borderId="25" xfId="4" applyFont="1" applyFill="1" applyBorder="1" applyAlignment="1">
      <alignment horizontal="center" vertical="center" wrapText="1"/>
    </xf>
    <xf numFmtId="0" fontId="5" fillId="4" borderId="25" xfId="4" applyFill="1" applyBorder="1" applyAlignment="1">
      <alignment horizontal="center" vertical="center" wrapText="1"/>
    </xf>
    <xf numFmtId="0" fontId="5" fillId="0" borderId="42" xfId="4" applyBorder="1" applyAlignment="1">
      <alignment wrapText="1"/>
    </xf>
    <xf numFmtId="0" fontId="5" fillId="0" borderId="27" xfId="4" applyBorder="1" applyAlignment="1">
      <alignment wrapText="1"/>
    </xf>
    <xf numFmtId="0" fontId="5" fillId="0" borderId="43" xfId="4" applyBorder="1" applyAlignment="1">
      <alignment wrapText="1"/>
    </xf>
    <xf numFmtId="0" fontId="5" fillId="0" borderId="31" xfId="4" applyBorder="1" applyAlignment="1">
      <alignment wrapText="1"/>
    </xf>
    <xf numFmtId="0" fontId="5" fillId="0" borderId="44" xfId="4" applyBorder="1" applyAlignment="1">
      <alignment wrapText="1"/>
    </xf>
    <xf numFmtId="0" fontId="5" fillId="0" borderId="34" xfId="4" applyBorder="1" applyAlignment="1">
      <alignment wrapText="1"/>
    </xf>
    <xf numFmtId="0" fontId="5" fillId="0" borderId="0" xfId="4" applyAlignment="1">
      <alignment wrapText="1"/>
    </xf>
    <xf numFmtId="0" fontId="9" fillId="0" borderId="0" xfId="4" applyFont="1" applyAlignment="1">
      <alignment wrapText="1"/>
    </xf>
    <xf numFmtId="0" fontId="5" fillId="0" borderId="25" xfId="4" applyBorder="1" applyAlignment="1">
      <alignment wrapText="1"/>
    </xf>
    <xf numFmtId="0" fontId="9" fillId="0" borderId="25" xfId="4" applyFont="1" applyBorder="1" applyAlignment="1">
      <alignment horizontal="center" wrapText="1"/>
    </xf>
    <xf numFmtId="0" fontId="4" fillId="0" borderId="0" xfId="3"/>
    <xf numFmtId="0" fontId="4" fillId="0" borderId="5" xfId="3" applyBorder="1"/>
    <xf numFmtId="0" fontId="5" fillId="0" borderId="4" xfId="4" applyBorder="1"/>
    <xf numFmtId="0" fontId="4" fillId="0" borderId="4" xfId="3" applyBorder="1"/>
    <xf numFmtId="0" fontId="22" fillId="0" borderId="4" xfId="3" applyFont="1" applyBorder="1"/>
    <xf numFmtId="0" fontId="8" fillId="2" borderId="50" xfId="0" applyFont="1" applyFill="1" applyBorder="1" applyAlignment="1">
      <alignment horizontal="center" vertical="center" wrapText="1"/>
    </xf>
    <xf numFmtId="164" fontId="8" fillId="2" borderId="51" xfId="1" applyNumberFormat="1" applyFont="1" applyFill="1" applyBorder="1" applyAlignment="1">
      <alignment horizontal="center" vertical="center" wrapText="1"/>
    </xf>
    <xf numFmtId="0" fontId="13" fillId="10" borderId="49" xfId="0" applyFont="1" applyFill="1" applyBorder="1" applyAlignment="1">
      <alignment horizontal="center" vertical="center" wrapText="1"/>
    </xf>
    <xf numFmtId="0" fontId="8" fillId="6" borderId="50" xfId="0" applyFont="1" applyFill="1" applyBorder="1" applyAlignment="1">
      <alignment horizontal="center" vertical="center" wrapText="1"/>
    </xf>
    <xf numFmtId="164" fontId="8" fillId="6" borderId="51" xfId="1" applyNumberFormat="1" applyFont="1" applyFill="1" applyBorder="1" applyAlignment="1">
      <alignment horizontal="center" vertical="center" wrapText="1"/>
    </xf>
    <xf numFmtId="0" fontId="13" fillId="9" borderId="49" xfId="0" applyFont="1" applyFill="1" applyBorder="1" applyAlignment="1">
      <alignment horizontal="center" vertical="center" wrapText="1"/>
    </xf>
    <xf numFmtId="0" fontId="8" fillId="7" borderId="50" xfId="0" applyFont="1" applyFill="1" applyBorder="1" applyAlignment="1">
      <alignment horizontal="center" vertical="center" wrapText="1"/>
    </xf>
    <xf numFmtId="164" fontId="8" fillId="7" borderId="51" xfId="1" applyNumberFormat="1" applyFont="1" applyFill="1" applyBorder="1" applyAlignment="1">
      <alignment horizontal="center" vertical="center" wrapText="1"/>
    </xf>
    <xf numFmtId="164" fontId="8" fillId="7" borderId="53" xfId="1" applyNumberFormat="1" applyFont="1" applyFill="1" applyBorder="1" applyAlignment="1">
      <alignment horizontal="center" vertical="center" wrapText="1"/>
    </xf>
    <xf numFmtId="10" fontId="0" fillId="0" borderId="0" xfId="0" applyNumberFormat="1"/>
    <xf numFmtId="0" fontId="18" fillId="0" borderId="0" xfId="0" applyFont="1"/>
    <xf numFmtId="0" fontId="5" fillId="0" borderId="0" xfId="0" applyFont="1"/>
    <xf numFmtId="0" fontId="0" fillId="0" borderId="0" xfId="0" applyAlignment="1">
      <alignment horizontal="center" vertical="top"/>
    </xf>
    <xf numFmtId="0" fontId="5" fillId="0" borderId="0" xfId="0" applyFont="1" applyAlignment="1">
      <alignment vertical="top" wrapText="1"/>
    </xf>
    <xf numFmtId="0" fontId="0" fillId="0" borderId="0" xfId="0" applyAlignment="1">
      <alignment vertical="top" wrapText="1"/>
    </xf>
    <xf numFmtId="0" fontId="7" fillId="3" borderId="4" xfId="0" applyFont="1" applyFill="1" applyBorder="1"/>
    <xf numFmtId="0" fontId="0" fillId="0" borderId="0" xfId="0" applyAlignment="1">
      <alignment horizontal="center"/>
    </xf>
    <xf numFmtId="164" fontId="0" fillId="0" borderId="0" xfId="0" applyNumberFormat="1"/>
    <xf numFmtId="0" fontId="0" fillId="0" borderId="4" xfId="0" applyBorder="1" applyAlignment="1">
      <alignment vertical="top" wrapText="1"/>
    </xf>
    <xf numFmtId="0" fontId="0" fillId="0" borderId="4" xfId="0" applyBorder="1" applyAlignment="1">
      <alignment horizontal="right" vertical="top"/>
    </xf>
    <xf numFmtId="0" fontId="0" fillId="0" borderId="4" xfId="0" applyBorder="1" applyAlignment="1">
      <alignment horizontal="left"/>
    </xf>
    <xf numFmtId="0" fontId="0" fillId="0" borderId="12" xfId="0" applyBorder="1" applyAlignment="1" applyProtection="1">
      <alignment horizontal="right"/>
      <protection locked="0"/>
    </xf>
    <xf numFmtId="0" fontId="0" fillId="0" borderId="4" xfId="0" applyBorder="1" applyAlignment="1">
      <alignment horizontal="right"/>
    </xf>
    <xf numFmtId="0" fontId="0" fillId="0" borderId="12" xfId="0" applyBorder="1" applyProtection="1">
      <protection locked="0"/>
    </xf>
    <xf numFmtId="0" fontId="12" fillId="0" borderId="4" xfId="0" applyFont="1" applyBorder="1" applyAlignment="1">
      <alignment horizontal="left"/>
    </xf>
    <xf numFmtId="9" fontId="0" fillId="5" borderId="12" xfId="0" applyNumberFormat="1" applyFill="1" applyBorder="1"/>
    <xf numFmtId="0" fontId="0" fillId="0" borderId="12" xfId="0" applyBorder="1" applyAlignment="1" applyProtection="1">
      <alignment horizontal="center"/>
      <protection locked="0"/>
    </xf>
    <xf numFmtId="0" fontId="6" fillId="0" borderId="0" xfId="0" applyFont="1" applyAlignment="1">
      <alignment horizontal="center" vertical="center"/>
    </xf>
    <xf numFmtId="164" fontId="0" fillId="5" borderId="12" xfId="0" applyNumberFormat="1" applyFill="1" applyBorder="1"/>
    <xf numFmtId="0" fontId="12" fillId="0" borderId="4" xfId="0" applyFont="1" applyBorder="1"/>
    <xf numFmtId="0" fontId="0" fillId="0" borderId="10" xfId="0" applyBorder="1"/>
    <xf numFmtId="164" fontId="0" fillId="0" borderId="10" xfId="0" applyNumberFormat="1" applyBorder="1"/>
    <xf numFmtId="0" fontId="0" fillId="5" borderId="12" xfId="0" applyFill="1" applyBorder="1"/>
    <xf numFmtId="0" fontId="5" fillId="0" borderId="4" xfId="0" applyFont="1" applyBorder="1"/>
    <xf numFmtId="0" fontId="0" fillId="4" borderId="4" xfId="0" applyFill="1" applyBorder="1" applyAlignment="1">
      <alignment horizontal="left"/>
    </xf>
    <xf numFmtId="0" fontId="7" fillId="11" borderId="4" xfId="0" applyFont="1" applyFill="1" applyBorder="1" applyAlignment="1">
      <alignment horizontal="left"/>
    </xf>
    <xf numFmtId="0" fontId="9" fillId="4" borderId="6" xfId="0" applyFont="1" applyFill="1" applyBorder="1" applyAlignment="1">
      <alignment horizontal="center"/>
    </xf>
    <xf numFmtId="0" fontId="5" fillId="0" borderId="4" xfId="0" applyFont="1" applyBorder="1" applyAlignment="1">
      <alignment horizontal="left"/>
    </xf>
    <xf numFmtId="0" fontId="14" fillId="0" borderId="4" xfId="0" applyFont="1" applyBorder="1" applyAlignment="1">
      <alignment horizontal="left"/>
    </xf>
    <xf numFmtId="0" fontId="0" fillId="0" borderId="6" xfId="0" applyBorder="1"/>
    <xf numFmtId="0" fontId="0" fillId="0" borderId="7" xfId="0" applyBorder="1"/>
    <xf numFmtId="0" fontId="0" fillId="0" borderId="8" xfId="0" applyBorder="1"/>
    <xf numFmtId="0" fontId="7" fillId="3" borderId="1" xfId="0" applyFont="1" applyFill="1" applyBorder="1"/>
    <xf numFmtId="0" fontId="0" fillId="0" borderId="55" xfId="0" applyBorder="1" applyAlignment="1" applyProtection="1">
      <alignment wrapText="1"/>
      <protection locked="0"/>
    </xf>
    <xf numFmtId="0" fontId="5" fillId="0" borderId="32" xfId="0" applyFont="1" applyBorder="1" applyAlignment="1">
      <alignment wrapText="1"/>
    </xf>
    <xf numFmtId="0" fontId="0" fillId="0" borderId="56" xfId="0" applyBorder="1" applyAlignment="1" applyProtection="1">
      <alignment wrapText="1"/>
      <protection locked="0"/>
    </xf>
    <xf numFmtId="0" fontId="0" fillId="0" borderId="57" xfId="0" applyBorder="1" applyAlignment="1" applyProtection="1">
      <alignment wrapText="1"/>
      <protection locked="0"/>
    </xf>
    <xf numFmtId="0" fontId="0" fillId="0" borderId="5"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18" fillId="0" borderId="0" xfId="0" applyFont="1" applyAlignment="1">
      <alignment wrapText="1"/>
    </xf>
    <xf numFmtId="0" fontId="0" fillId="0" borderId="0" xfId="0" applyAlignment="1">
      <alignment wrapText="1"/>
    </xf>
    <xf numFmtId="0" fontId="9" fillId="0" borderId="1" xfId="0" applyFont="1" applyBorder="1" applyAlignment="1">
      <alignment wrapText="1"/>
    </xf>
    <xf numFmtId="0" fontId="9" fillId="0" borderId="2" xfId="0" applyFont="1" applyBorder="1" applyAlignment="1">
      <alignment wrapText="1"/>
    </xf>
    <xf numFmtId="0" fontId="9" fillId="0" borderId="3" xfId="0" applyFont="1" applyBorder="1" applyAlignment="1">
      <alignment wrapText="1"/>
    </xf>
    <xf numFmtId="0" fontId="0" fillId="0" borderId="4" xfId="0" applyBorder="1" applyAlignment="1">
      <alignment horizontal="left" vertical="top" wrapText="1"/>
    </xf>
    <xf numFmtId="0" fontId="0" fillId="0" borderId="0" xfId="0" applyAlignment="1" applyProtection="1">
      <alignment horizontal="left" vertical="top" wrapText="1"/>
      <protection locked="0"/>
    </xf>
    <xf numFmtId="0" fontId="0" fillId="0" borderId="6" xfId="0" applyBorder="1" applyAlignment="1">
      <alignment horizontal="left" vertical="top" wrapText="1"/>
    </xf>
    <xf numFmtId="0" fontId="0" fillId="0" borderId="7" xfId="0" applyBorder="1" applyAlignment="1" applyProtection="1">
      <alignment horizontal="left" vertical="top" wrapText="1"/>
      <protection locked="0"/>
    </xf>
    <xf numFmtId="0" fontId="5" fillId="0" borderId="6" xfId="4" applyBorder="1" applyAlignment="1">
      <alignment horizontal="right"/>
    </xf>
    <xf numFmtId="0" fontId="4" fillId="0" borderId="7" xfId="3" applyBorder="1"/>
    <xf numFmtId="0" fontId="4" fillId="0" borderId="8" xfId="3" applyBorder="1"/>
    <xf numFmtId="164" fontId="8" fillId="2" borderId="0" xfId="1" applyNumberFormat="1" applyFont="1" applyFill="1" applyBorder="1" applyAlignment="1">
      <alignment horizontal="center" vertical="center" wrapText="1"/>
    </xf>
    <xf numFmtId="164" fontId="8" fillId="6" borderId="0" xfId="1" applyNumberFormat="1" applyFont="1" applyFill="1" applyBorder="1" applyAlignment="1">
      <alignment horizontal="center" vertical="center" wrapText="1"/>
    </xf>
    <xf numFmtId="164" fontId="8" fillId="7" borderId="0" xfId="1" applyNumberFormat="1" applyFont="1" applyFill="1" applyBorder="1" applyAlignment="1">
      <alignment horizontal="center" vertical="center" wrapText="1"/>
    </xf>
    <xf numFmtId="10" fontId="5" fillId="0" borderId="12" xfId="1" applyNumberFormat="1" applyFont="1" applyFill="1" applyBorder="1" applyAlignment="1" applyProtection="1">
      <alignment horizontal="center"/>
      <protection locked="0"/>
    </xf>
    <xf numFmtId="0" fontId="13" fillId="19" borderId="15" xfId="0" applyFont="1" applyFill="1" applyBorder="1" applyAlignment="1">
      <alignment horizontal="center" vertical="center" wrapText="1"/>
    </xf>
    <xf numFmtId="0" fontId="13" fillId="19" borderId="52" xfId="0" applyFont="1" applyFill="1" applyBorder="1" applyAlignment="1">
      <alignment horizontal="center" vertical="center" wrapText="1"/>
    </xf>
    <xf numFmtId="0" fontId="5" fillId="0" borderId="20" xfId="0" applyFont="1" applyBorder="1" applyAlignment="1">
      <alignment horizontal="center"/>
    </xf>
    <xf numFmtId="0" fontId="5" fillId="0" borderId="16" xfId="0" applyFont="1" applyBorder="1" applyAlignment="1">
      <alignment horizontal="center"/>
    </xf>
    <xf numFmtId="0" fontId="9" fillId="0" borderId="0" xfId="0" applyFont="1"/>
    <xf numFmtId="0" fontId="13" fillId="8" borderId="58" xfId="0" applyFont="1" applyFill="1" applyBorder="1" applyAlignment="1">
      <alignment vertical="center" wrapText="1"/>
    </xf>
    <xf numFmtId="0" fontId="13" fillId="8" borderId="59" xfId="0" applyFont="1" applyFill="1" applyBorder="1" applyAlignment="1">
      <alignment horizontal="center" vertical="center" wrapText="1"/>
    </xf>
    <xf numFmtId="0" fontId="13" fillId="8" borderId="60" xfId="0" applyFont="1" applyFill="1" applyBorder="1" applyAlignment="1">
      <alignment horizontal="center" vertical="center" wrapText="1"/>
    </xf>
    <xf numFmtId="0" fontId="8" fillId="2" borderId="61" xfId="0" applyFont="1" applyFill="1" applyBorder="1" applyAlignment="1">
      <alignment vertical="center" wrapText="1"/>
    </xf>
    <xf numFmtId="0" fontId="8" fillId="2" borderId="62" xfId="0" applyFont="1" applyFill="1" applyBorder="1" applyAlignment="1">
      <alignment vertical="center" wrapText="1"/>
    </xf>
    <xf numFmtId="0" fontId="13" fillId="10" borderId="63" xfId="0" applyFont="1" applyFill="1" applyBorder="1" applyAlignment="1">
      <alignment vertical="center" wrapText="1"/>
    </xf>
    <xf numFmtId="0" fontId="8" fillId="6" borderId="61" xfId="0" applyFont="1" applyFill="1" applyBorder="1" applyAlignment="1">
      <alignment vertical="center" wrapText="1"/>
    </xf>
    <xf numFmtId="0" fontId="8" fillId="6" borderId="62" xfId="0" applyFont="1" applyFill="1" applyBorder="1" applyAlignment="1">
      <alignment vertical="center" wrapText="1"/>
    </xf>
    <xf numFmtId="0" fontId="13" fillId="9" borderId="63" xfId="0" applyFont="1" applyFill="1" applyBorder="1" applyAlignment="1">
      <alignment vertical="center" wrapText="1"/>
    </xf>
    <xf numFmtId="0" fontId="8" fillId="7" borderId="61" xfId="0" applyFont="1" applyFill="1" applyBorder="1" applyAlignment="1">
      <alignment vertical="center" wrapText="1"/>
    </xf>
    <xf numFmtId="0" fontId="8" fillId="7" borderId="62" xfId="0" applyFont="1" applyFill="1" applyBorder="1" applyAlignment="1">
      <alignment vertical="center" wrapText="1"/>
    </xf>
    <xf numFmtId="0" fontId="13" fillId="19" borderId="64" xfId="0" applyFont="1" applyFill="1" applyBorder="1" applyAlignment="1">
      <alignment vertical="center" wrapText="1"/>
    </xf>
    <xf numFmtId="0" fontId="8" fillId="20" borderId="0" xfId="0" applyFont="1" applyFill="1" applyAlignment="1">
      <alignment vertical="center" wrapText="1"/>
    </xf>
    <xf numFmtId="0" fontId="8" fillId="20" borderId="20" xfId="0" applyFont="1" applyFill="1" applyBorder="1" applyAlignment="1">
      <alignment horizontal="left" vertical="center"/>
    </xf>
    <xf numFmtId="0" fontId="8" fillId="20" borderId="20" xfId="0" applyFont="1" applyFill="1" applyBorder="1" applyAlignment="1">
      <alignment horizontal="left" vertical="center" wrapText="1"/>
    </xf>
    <xf numFmtId="0" fontId="8" fillId="7" borderId="65" xfId="0" applyFont="1" applyFill="1" applyBorder="1" applyAlignment="1">
      <alignment vertical="center" wrapText="1"/>
    </xf>
    <xf numFmtId="0" fontId="28" fillId="0" borderId="0" xfId="0" applyFont="1"/>
    <xf numFmtId="0" fontId="29" fillId="8" borderId="60" xfId="0" applyFont="1" applyFill="1" applyBorder="1" applyAlignment="1">
      <alignment horizontal="center" vertical="center" wrapText="1"/>
    </xf>
    <xf numFmtId="0" fontId="13" fillId="8" borderId="0" xfId="0" applyFont="1" applyFill="1" applyAlignment="1">
      <alignment vertical="center" wrapText="1"/>
    </xf>
    <xf numFmtId="0" fontId="13" fillId="8" borderId="0" xfId="0" applyFont="1" applyFill="1" applyAlignment="1">
      <alignment horizontal="center" vertical="center" wrapText="1"/>
    </xf>
    <xf numFmtId="0" fontId="30" fillId="2" borderId="0" xfId="0" applyFont="1" applyFill="1" applyAlignment="1">
      <alignment vertical="center" wrapText="1"/>
    </xf>
    <xf numFmtId="0" fontId="30" fillId="2" borderId="0" xfId="0" applyFont="1" applyFill="1" applyAlignment="1">
      <alignment horizontal="center" vertical="center" wrapText="1"/>
    </xf>
    <xf numFmtId="164" fontId="30" fillId="2" borderId="0" xfId="1" applyNumberFormat="1" applyFont="1" applyFill="1" applyBorder="1" applyAlignment="1">
      <alignment horizontal="center" vertical="center" wrapText="1"/>
    </xf>
    <xf numFmtId="0" fontId="13" fillId="10" borderId="0" xfId="0" applyFont="1" applyFill="1" applyAlignment="1">
      <alignment vertical="center" wrapText="1"/>
    </xf>
    <xf numFmtId="0" fontId="13" fillId="10" borderId="0" xfId="0" applyFont="1" applyFill="1" applyAlignment="1">
      <alignment horizontal="center" vertical="center" wrapText="1"/>
    </xf>
    <xf numFmtId="0" fontId="30" fillId="6" borderId="0" xfId="0" applyFont="1" applyFill="1" applyAlignment="1">
      <alignment vertical="center" wrapText="1"/>
    </xf>
    <xf numFmtId="0" fontId="30" fillId="6" borderId="0" xfId="0" applyFont="1" applyFill="1" applyAlignment="1">
      <alignment horizontal="center" vertical="center" wrapText="1"/>
    </xf>
    <xf numFmtId="164" fontId="30" fillId="6" borderId="0" xfId="1" applyNumberFormat="1" applyFont="1" applyFill="1" applyBorder="1" applyAlignment="1">
      <alignment horizontal="center" vertical="center" wrapText="1"/>
    </xf>
    <xf numFmtId="0" fontId="5" fillId="0" borderId="0" xfId="0" applyFont="1" applyAlignment="1">
      <alignment horizontal="center"/>
    </xf>
    <xf numFmtId="0" fontId="13" fillId="9" borderId="0" xfId="0" applyFont="1" applyFill="1" applyAlignment="1">
      <alignment vertical="center" wrapText="1"/>
    </xf>
    <xf numFmtId="0" fontId="13" fillId="9" borderId="0" xfId="0" applyFont="1" applyFill="1" applyAlignment="1">
      <alignment horizontal="center" vertical="center" wrapText="1"/>
    </xf>
    <xf numFmtId="0" fontId="30" fillId="7" borderId="0" xfId="0" applyFont="1" applyFill="1" applyAlignment="1">
      <alignment vertical="center" wrapText="1"/>
    </xf>
    <xf numFmtId="0" fontId="30" fillId="7" borderId="0" xfId="0" applyFont="1" applyFill="1" applyAlignment="1">
      <alignment horizontal="center" vertical="center" wrapText="1"/>
    </xf>
    <xf numFmtId="164" fontId="30" fillId="7" borderId="0" xfId="1" applyNumberFormat="1" applyFont="1" applyFill="1" applyBorder="1" applyAlignment="1">
      <alignment horizontal="center" vertical="center" wrapText="1"/>
    </xf>
    <xf numFmtId="0" fontId="13" fillId="19" borderId="0" xfId="0" applyFont="1" applyFill="1" applyAlignment="1">
      <alignment vertical="center" wrapText="1"/>
    </xf>
    <xf numFmtId="0" fontId="13" fillId="19" borderId="0" xfId="0" applyFont="1" applyFill="1" applyAlignment="1">
      <alignment horizontal="center" vertical="center" wrapText="1"/>
    </xf>
    <xf numFmtId="0" fontId="8" fillId="20" borderId="0" xfId="0" applyFont="1" applyFill="1" applyAlignment="1">
      <alignment horizontal="left" vertical="center" wrapText="1"/>
    </xf>
    <xf numFmtId="0" fontId="8" fillId="2" borderId="0" xfId="0" applyFont="1" applyFill="1" applyAlignment="1">
      <alignment horizontal="center" vertical="center" wrapText="1"/>
    </xf>
    <xf numFmtId="0" fontId="8" fillId="6" borderId="0" xfId="0" applyFont="1" applyFill="1" applyAlignment="1">
      <alignment horizontal="center" vertical="center" wrapText="1"/>
    </xf>
    <xf numFmtId="0" fontId="8" fillId="7" borderId="0" xfId="0" applyFont="1" applyFill="1" applyAlignment="1">
      <alignment horizontal="center" vertical="center" wrapText="1"/>
    </xf>
    <xf numFmtId="0" fontId="0" fillId="0" borderId="4" xfId="4" applyFont="1" applyBorder="1" applyAlignment="1">
      <alignment vertical="top"/>
    </xf>
    <xf numFmtId="0" fontId="3" fillId="0" borderId="33" xfId="3" applyFont="1" applyBorder="1" applyAlignment="1" applyProtection="1">
      <alignment horizontal="left" vertical="top" wrapText="1"/>
      <protection locked="0"/>
    </xf>
    <xf numFmtId="0" fontId="5" fillId="0" borderId="4" xfId="4" applyBorder="1" applyAlignment="1">
      <alignment vertical="top"/>
    </xf>
    <xf numFmtId="0" fontId="9" fillId="0" borderId="4" xfId="4" applyFont="1" applyBorder="1" applyAlignment="1">
      <alignment horizontal="left" vertical="top"/>
    </xf>
    <xf numFmtId="0" fontId="22" fillId="0" borderId="5" xfId="3" applyFont="1" applyBorder="1" applyAlignment="1">
      <alignment horizontal="left" vertical="top"/>
    </xf>
    <xf numFmtId="0" fontId="23" fillId="0" borderId="33" xfId="3" applyFont="1" applyBorder="1" applyAlignment="1" applyProtection="1">
      <alignment horizontal="left" vertical="top" wrapText="1"/>
      <protection locked="0"/>
    </xf>
    <xf numFmtId="0" fontId="4" fillId="0" borderId="32" xfId="3" applyBorder="1" applyAlignment="1" applyProtection="1">
      <alignment horizontal="left" vertical="top" wrapText="1"/>
      <protection locked="0"/>
    </xf>
    <xf numFmtId="0" fontId="4" fillId="0" borderId="25" xfId="3" applyBorder="1" applyAlignment="1" applyProtection="1">
      <alignment horizontal="left" vertical="top" wrapText="1"/>
      <protection locked="0"/>
    </xf>
    <xf numFmtId="0" fontId="0" fillId="0" borderId="5" xfId="4" applyFont="1" applyBorder="1" applyAlignment="1">
      <alignment horizontal="left" vertical="top"/>
    </xf>
    <xf numFmtId="0" fontId="4" fillId="0" borderId="0" xfId="3" applyAlignment="1">
      <alignment vertical="top"/>
    </xf>
    <xf numFmtId="0" fontId="4" fillId="0" borderId="0" xfId="3" applyAlignment="1">
      <alignment horizontal="left" vertical="top"/>
    </xf>
    <xf numFmtId="0" fontId="4" fillId="0" borderId="5" xfId="3" applyBorder="1" applyAlignment="1">
      <alignment vertical="top"/>
    </xf>
    <xf numFmtId="0" fontId="2" fillId="0" borderId="4" xfId="3" applyFont="1" applyBorder="1" applyAlignment="1">
      <alignment vertical="top"/>
    </xf>
    <xf numFmtId="0" fontId="3" fillId="0" borderId="5" xfId="3" applyFont="1" applyBorder="1" applyAlignment="1" applyProtection="1">
      <alignment vertical="top" wrapText="1"/>
      <protection locked="0"/>
    </xf>
    <xf numFmtId="0" fontId="0" fillId="17" borderId="12" xfId="0" applyFill="1" applyBorder="1" applyAlignment="1" applyProtection="1">
      <alignment vertical="top" wrapText="1"/>
      <protection locked="0"/>
    </xf>
    <xf numFmtId="0" fontId="0" fillId="17" borderId="12" xfId="0" applyFill="1" applyBorder="1" applyAlignment="1" applyProtection="1">
      <alignment horizontal="left" vertical="top" wrapText="1"/>
      <protection locked="0"/>
    </xf>
    <xf numFmtId="0" fontId="24" fillId="0" borderId="66" xfId="5" applyNumberFormat="1" applyBorder="1" applyAlignment="1" applyProtection="1">
      <alignment vertical="top" wrapText="1"/>
      <protection locked="0"/>
    </xf>
    <xf numFmtId="0" fontId="0" fillId="0" borderId="33" xfId="0" applyBorder="1" applyAlignment="1" applyProtection="1">
      <alignment vertical="top"/>
      <protection locked="0"/>
    </xf>
    <xf numFmtId="14" fontId="4" fillId="0" borderId="67" xfId="3" applyNumberFormat="1" applyBorder="1" applyAlignment="1" applyProtection="1">
      <alignment vertical="top" wrapText="1"/>
      <protection locked="0"/>
    </xf>
    <xf numFmtId="0" fontId="1" fillId="0" borderId="33" xfId="3" applyFont="1" applyBorder="1" applyAlignment="1" applyProtection="1">
      <alignment horizontal="left" vertical="top" wrapText="1"/>
      <protection locked="0"/>
    </xf>
    <xf numFmtId="0" fontId="1" fillId="0" borderId="33" xfId="3" applyFont="1" applyBorder="1" applyAlignment="1" applyProtection="1">
      <alignment vertical="top" wrapText="1"/>
      <protection locked="0"/>
    </xf>
    <xf numFmtId="0" fontId="11" fillId="0" borderId="0" xfId="0" applyFont="1" applyAlignment="1">
      <alignment vertical="top"/>
    </xf>
    <xf numFmtId="0" fontId="0" fillId="0" borderId="0" xfId="0" applyAlignment="1">
      <alignment vertical="top"/>
    </xf>
    <xf numFmtId="0" fontId="7" fillId="0" borderId="0" xfId="0" applyFont="1" applyAlignment="1">
      <alignment horizontal="center" wrapText="1"/>
    </xf>
    <xf numFmtId="0" fontId="11" fillId="0" borderId="0" xfId="0" applyFont="1"/>
    <xf numFmtId="0" fontId="9" fillId="0" borderId="0" xfId="0" applyFont="1" applyAlignment="1">
      <alignment horizontal="center" wrapText="1"/>
    </xf>
    <xf numFmtId="9" fontId="0" fillId="0" borderId="0" xfId="0" applyNumberFormat="1"/>
    <xf numFmtId="0" fontId="31" fillId="0" borderId="1" xfId="4" applyFont="1" applyBorder="1" applyAlignment="1">
      <alignment horizontal="center" vertical="top" wrapText="1"/>
    </xf>
    <xf numFmtId="0" fontId="31" fillId="0" borderId="2" xfId="4" applyFont="1" applyBorder="1" applyAlignment="1">
      <alignment horizontal="center" vertical="top" wrapText="1"/>
    </xf>
    <xf numFmtId="0" fontId="31" fillId="0" borderId="3" xfId="4" applyFont="1" applyBorder="1" applyAlignment="1">
      <alignment horizontal="center" vertical="top" wrapText="1"/>
    </xf>
    <xf numFmtId="0" fontId="7" fillId="2" borderId="4" xfId="4" applyFont="1" applyFill="1" applyBorder="1" applyAlignment="1">
      <alignment horizontal="left"/>
    </xf>
    <xf numFmtId="0" fontId="7" fillId="2" borderId="0" xfId="4" applyFont="1" applyFill="1" applyAlignment="1">
      <alignment horizontal="left"/>
    </xf>
    <xf numFmtId="0" fontId="7" fillId="2" borderId="5" xfId="4" applyFont="1" applyFill="1" applyBorder="1" applyAlignment="1">
      <alignment horizontal="left"/>
    </xf>
    <xf numFmtId="0" fontId="5" fillId="0" borderId="26" xfId="4" applyBorder="1" applyAlignment="1" applyProtection="1">
      <alignment horizontal="left" vertical="top"/>
      <protection locked="0"/>
    </xf>
    <xf numFmtId="0" fontId="5" fillId="0" borderId="46" xfId="4" applyBorder="1" applyAlignment="1" applyProtection="1">
      <alignment horizontal="left" vertical="top"/>
      <protection locked="0"/>
    </xf>
    <xf numFmtId="0" fontId="5" fillId="0" borderId="47" xfId="4" applyBorder="1" applyAlignment="1" applyProtection="1">
      <alignment horizontal="left" vertical="top"/>
      <protection locked="0"/>
    </xf>
    <xf numFmtId="0" fontId="23" fillId="0" borderId="26" xfId="3" applyFont="1" applyBorder="1" applyAlignment="1" applyProtection="1">
      <alignment horizontal="left" vertical="top"/>
      <protection locked="0"/>
    </xf>
    <xf numFmtId="0" fontId="23" fillId="0" borderId="46" xfId="3" applyFont="1" applyBorder="1" applyAlignment="1" applyProtection="1">
      <alignment horizontal="left" vertical="top"/>
      <protection locked="0"/>
    </xf>
    <xf numFmtId="0" fontId="23" fillId="0" borderId="47" xfId="3" applyFont="1" applyBorder="1" applyAlignment="1" applyProtection="1">
      <alignment horizontal="left" vertical="top"/>
      <protection locked="0"/>
    </xf>
    <xf numFmtId="0" fontId="19" fillId="0" borderId="0" xfId="4" applyFont="1" applyAlignment="1">
      <alignment horizontal="left"/>
    </xf>
    <xf numFmtId="0" fontId="19" fillId="0" borderId="5" xfId="4" applyFont="1" applyBorder="1" applyAlignment="1">
      <alignment horizontal="left"/>
    </xf>
    <xf numFmtId="0" fontId="6" fillId="0" borderId="4" xfId="4" applyFont="1" applyBorder="1" applyAlignment="1">
      <alignment horizontal="left"/>
    </xf>
    <xf numFmtId="0" fontId="6" fillId="0" borderId="0" xfId="4" applyFont="1" applyAlignment="1">
      <alignment horizontal="left"/>
    </xf>
    <xf numFmtId="0" fontId="7" fillId="2" borderId="4" xfId="4" applyFont="1" applyFill="1" applyBorder="1" applyAlignment="1">
      <alignment horizontal="left" vertical="top" wrapText="1"/>
    </xf>
    <xf numFmtId="0" fontId="7" fillId="2" borderId="0" xfId="4" applyFont="1" applyFill="1" applyAlignment="1">
      <alignment horizontal="left" vertical="top" wrapText="1"/>
    </xf>
    <xf numFmtId="0" fontId="7" fillId="2" borderId="5" xfId="4" applyFont="1" applyFill="1" applyBorder="1" applyAlignment="1">
      <alignment horizontal="left" vertical="top" wrapText="1"/>
    </xf>
    <xf numFmtId="0" fontId="0" fillId="0" borderId="4" xfId="4" applyFont="1" applyBorder="1" applyAlignment="1">
      <alignment horizontal="left" vertical="top"/>
    </xf>
    <xf numFmtId="0" fontId="0" fillId="0" borderId="0" xfId="4" applyFont="1" applyAlignment="1">
      <alignment horizontal="left" vertical="top"/>
    </xf>
    <xf numFmtId="0" fontId="7" fillId="2" borderId="4" xfId="4" applyFont="1" applyFill="1" applyBorder="1" applyAlignment="1">
      <alignment horizontal="left" vertical="top"/>
    </xf>
    <xf numFmtId="0" fontId="7" fillId="2" borderId="0" xfId="4" applyFont="1" applyFill="1" applyAlignment="1">
      <alignment horizontal="left" vertical="top"/>
    </xf>
    <xf numFmtId="0" fontId="7" fillId="2" borderId="5" xfId="4" applyFont="1" applyFill="1" applyBorder="1" applyAlignment="1">
      <alignment horizontal="left" vertical="top"/>
    </xf>
    <xf numFmtId="0" fontId="0" fillId="0" borderId="4" xfId="4" applyFont="1" applyBorder="1" applyAlignment="1">
      <alignment horizontal="left" vertical="top" wrapText="1"/>
    </xf>
    <xf numFmtId="0" fontId="0" fillId="0" borderId="0" xfId="4" applyFont="1" applyAlignment="1">
      <alignment horizontal="left" vertical="top" wrapText="1"/>
    </xf>
    <xf numFmtId="0" fontId="0" fillId="0" borderId="54" xfId="4" applyFont="1" applyBorder="1" applyAlignment="1">
      <alignment horizontal="left" vertical="top" wrapText="1"/>
    </xf>
    <xf numFmtId="0" fontId="0" fillId="0" borderId="4" xfId="4" applyFont="1" applyBorder="1" applyAlignment="1">
      <alignment vertical="top"/>
    </xf>
    <xf numFmtId="0" fontId="5" fillId="0" borderId="0" xfId="4" applyAlignment="1">
      <alignment vertical="top"/>
    </xf>
    <xf numFmtId="0" fontId="7" fillId="0" borderId="4" xfId="4" applyFont="1" applyBorder="1" applyAlignment="1">
      <alignment horizontal="left" vertical="top"/>
    </xf>
    <xf numFmtId="0" fontId="7" fillId="0" borderId="0" xfId="4" applyFont="1" applyAlignment="1">
      <alignment horizontal="left" vertical="top"/>
    </xf>
    <xf numFmtId="0" fontId="5" fillId="0" borderId="0" xfId="4" applyAlignment="1">
      <alignment horizontal="left" vertical="top"/>
    </xf>
    <xf numFmtId="0" fontId="5" fillId="0" borderId="4" xfId="4" applyBorder="1" applyAlignment="1">
      <alignment vertical="top"/>
    </xf>
    <xf numFmtId="0" fontId="5" fillId="0" borderId="0" xfId="4" applyAlignment="1">
      <alignment horizontal="left" vertical="top" wrapText="1"/>
    </xf>
    <xf numFmtId="0" fontId="5" fillId="0" borderId="4" xfId="4" applyBorder="1" applyAlignment="1">
      <alignment horizontal="left" vertical="top"/>
    </xf>
    <xf numFmtId="0" fontId="9" fillId="0" borderId="0" xfId="0" applyFont="1" applyAlignment="1">
      <alignment horizontal="left" vertical="top" wrapText="1"/>
    </xf>
    <xf numFmtId="0" fontId="0" fillId="0" borderId="0" xfId="0" applyAlignment="1">
      <alignment horizontal="center"/>
    </xf>
    <xf numFmtId="0" fontId="8" fillId="20" borderId="0" xfId="0" applyFont="1" applyFill="1" applyAlignment="1">
      <alignment horizontal="left" vertical="center" wrapText="1"/>
    </xf>
    <xf numFmtId="0" fontId="6" fillId="0" borderId="0" xfId="0" applyFont="1" applyAlignment="1">
      <alignment horizontal="center" vertical="center"/>
    </xf>
    <xf numFmtId="0" fontId="9" fillId="0" borderId="26" xfId="0" applyFont="1" applyBorder="1" applyAlignment="1" applyProtection="1">
      <alignment horizontal="left" vertical="top" wrapText="1"/>
      <protection locked="0"/>
    </xf>
    <xf numFmtId="0" fontId="9" fillId="0" borderId="46" xfId="0" applyFont="1" applyBorder="1" applyAlignment="1" applyProtection="1">
      <alignment horizontal="left" vertical="top" wrapText="1"/>
      <protection locked="0"/>
    </xf>
    <xf numFmtId="0" fontId="9" fillId="0" borderId="68" xfId="0" applyFont="1" applyBorder="1" applyAlignment="1" applyProtection="1">
      <alignment horizontal="left" vertical="top" wrapText="1"/>
      <protection locked="0"/>
    </xf>
    <xf numFmtId="0" fontId="5" fillId="0" borderId="29" xfId="0" applyFont="1" applyBorder="1" applyAlignment="1">
      <alignment horizontal="center"/>
    </xf>
    <xf numFmtId="0" fontId="5" fillId="0" borderId="25" xfId="0" applyFont="1" applyBorder="1" applyAlignment="1">
      <alignment horizontal="center"/>
    </xf>
    <xf numFmtId="0" fontId="7" fillId="3" borderId="1" xfId="0" applyFont="1" applyFill="1" applyBorder="1" applyAlignment="1">
      <alignment horizontal="left"/>
    </xf>
    <xf numFmtId="0" fontId="7" fillId="3" borderId="2" xfId="0" applyFont="1" applyFill="1" applyBorder="1" applyAlignment="1">
      <alignment horizontal="left"/>
    </xf>
    <xf numFmtId="0" fontId="7" fillId="3" borderId="3" xfId="0" applyFont="1" applyFill="1" applyBorder="1" applyAlignment="1">
      <alignment horizontal="left"/>
    </xf>
    <xf numFmtId="0" fontId="0" fillId="0" borderId="4" xfId="0"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13" fillId="19" borderId="0" xfId="0" applyFont="1" applyFill="1" applyAlignment="1">
      <alignment horizontal="center" vertical="center" wrapText="1"/>
    </xf>
    <xf numFmtId="0" fontId="9" fillId="4" borderId="14" xfId="0" applyFont="1" applyFill="1" applyBorder="1" applyAlignment="1">
      <alignment horizontal="center" wrapText="1"/>
    </xf>
    <xf numFmtId="0" fontId="9" fillId="4" borderId="13" xfId="0" applyFont="1" applyFill="1" applyBorder="1" applyAlignment="1">
      <alignment horizontal="center" wrapText="1"/>
    </xf>
    <xf numFmtId="0" fontId="9" fillId="4" borderId="14" xfId="0" applyFont="1" applyFill="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10" fontId="5" fillId="0" borderId="9" xfId="1" applyNumberFormat="1" applyFont="1" applyFill="1" applyBorder="1" applyAlignment="1" applyProtection="1">
      <alignment horizontal="center"/>
      <protection locked="0"/>
    </xf>
    <xf numFmtId="10" fontId="5" fillId="0" borderId="11" xfId="1" applyNumberFormat="1" applyFont="1" applyFill="1" applyBorder="1" applyAlignment="1" applyProtection="1">
      <alignment horizontal="center"/>
      <protection locked="0"/>
    </xf>
    <xf numFmtId="0" fontId="5" fillId="0" borderId="0" xfId="0" applyFont="1" applyAlignment="1">
      <alignment horizontal="center"/>
    </xf>
    <xf numFmtId="0" fontId="14" fillId="5" borderId="9" xfId="1" applyNumberFormat="1" applyFont="1" applyFill="1" applyBorder="1" applyAlignment="1" applyProtection="1">
      <alignment horizontal="left"/>
    </xf>
    <xf numFmtId="0" fontId="14" fillId="5" borderId="10" xfId="1" applyNumberFormat="1" applyFont="1" applyFill="1" applyBorder="1" applyAlignment="1" applyProtection="1">
      <alignment horizontal="left"/>
    </xf>
    <xf numFmtId="0" fontId="14" fillId="5" borderId="11" xfId="1" applyNumberFormat="1" applyFont="1" applyFill="1" applyBorder="1" applyAlignment="1" applyProtection="1">
      <alignment horizontal="left"/>
    </xf>
    <xf numFmtId="0" fontId="7" fillId="3" borderId="1" xfId="0" applyFont="1" applyFill="1" applyBorder="1" applyAlignment="1">
      <alignment vertical="top" wrapText="1"/>
    </xf>
    <xf numFmtId="0" fontId="0" fillId="0" borderId="3" xfId="0" applyBorder="1" applyAlignment="1">
      <alignment vertical="top" wrapText="1"/>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8" xfId="0" applyFont="1" applyBorder="1" applyAlignment="1">
      <alignment horizontal="center" vertical="center"/>
    </xf>
    <xf numFmtId="0" fontId="6" fillId="0" borderId="4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4" fillId="0" borderId="0" xfId="0" applyFont="1" applyAlignment="1">
      <alignment horizontal="left" wrapText="1"/>
    </xf>
    <xf numFmtId="0" fontId="9" fillId="12" borderId="21" xfId="2" applyFont="1" applyFill="1" applyBorder="1" applyAlignment="1">
      <alignment horizontal="center" wrapText="1"/>
    </xf>
    <xf numFmtId="0" fontId="9" fillId="12" borderId="22" xfId="2" applyFont="1" applyFill="1" applyBorder="1" applyAlignment="1">
      <alignment horizontal="center" wrapText="1"/>
    </xf>
    <xf numFmtId="0" fontId="9" fillId="12" borderId="23" xfId="2" applyFont="1" applyFill="1" applyBorder="1" applyAlignment="1">
      <alignment horizontal="center" wrapText="1"/>
    </xf>
    <xf numFmtId="0" fontId="9" fillId="13" borderId="24" xfId="2" applyFont="1" applyFill="1" applyBorder="1" applyAlignment="1">
      <alignment horizontal="center" wrapText="1"/>
    </xf>
    <xf numFmtId="0" fontId="9" fillId="14" borderId="24" xfId="2" applyFont="1" applyFill="1" applyBorder="1" applyAlignment="1">
      <alignment horizontal="center" wrapText="1"/>
    </xf>
    <xf numFmtId="0" fontId="9" fillId="15" borderId="21" xfId="2" applyFont="1" applyFill="1" applyBorder="1" applyAlignment="1">
      <alignment horizontal="center" wrapText="1"/>
    </xf>
    <xf numFmtId="0" fontId="9" fillId="15" borderId="22" xfId="2" applyFont="1" applyFill="1" applyBorder="1" applyAlignment="1">
      <alignment horizontal="center" wrapText="1"/>
    </xf>
    <xf numFmtId="0" fontId="9" fillId="15" borderId="23" xfId="2" applyFont="1" applyFill="1" applyBorder="1" applyAlignment="1">
      <alignment horizontal="center" wrapText="1"/>
    </xf>
    <xf numFmtId="0" fontId="9" fillId="0" borderId="0" xfId="4" applyFont="1" applyAlignment="1">
      <alignment horizontal="left" wrapText="1"/>
    </xf>
    <xf numFmtId="0" fontId="9" fillId="0" borderId="0" xfId="4" applyFont="1" applyAlignment="1">
      <alignment wrapText="1"/>
    </xf>
    <xf numFmtId="0" fontId="5" fillId="0" borderId="0" xfId="4" applyAlignment="1">
      <alignment wrapText="1"/>
    </xf>
    <xf numFmtId="0" fontId="9" fillId="0" borderId="24" xfId="4" applyFont="1" applyBorder="1" applyAlignment="1">
      <alignment horizontal="center"/>
    </xf>
    <xf numFmtId="0" fontId="9" fillId="0" borderId="45" xfId="4" applyFont="1" applyBorder="1" applyAlignment="1">
      <alignment horizontal="center"/>
    </xf>
    <xf numFmtId="0" fontId="9" fillId="0" borderId="25" xfId="4" applyFont="1" applyBorder="1" applyAlignment="1">
      <alignment horizontal="center" wrapText="1"/>
    </xf>
  </cellXfs>
  <cellStyles count="6">
    <cellStyle name="Hyperlink" xfId="5" builtinId="8"/>
    <cellStyle name="Normal" xfId="0" builtinId="0"/>
    <cellStyle name="Normal 2" xfId="2" xr:uid="{00000000-0005-0000-0000-000001000000}"/>
    <cellStyle name="Normal 2 2" xfId="4" xr:uid="{00000000-0005-0000-0000-000002000000}"/>
    <cellStyle name="Normal 3" xfId="3" xr:uid="{00000000-0005-0000-0000-000003000000}"/>
    <cellStyle name="Per cent" xfId="1" builtinId="5"/>
  </cellStyles>
  <dxfs count="12">
    <dxf>
      <fill>
        <patternFill>
          <bgColor rgb="FFFFFF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patternType="none">
          <bgColor auto="1"/>
        </patternFill>
      </fill>
    </dxf>
    <dxf>
      <fill>
        <patternFill patternType="none">
          <bgColor auto="1"/>
        </patternFill>
      </fill>
    </dxf>
    <dxf>
      <border outline="0">
        <left style="medium">
          <color indexed="64"/>
        </left>
        <right style="medium">
          <color indexed="64"/>
        </right>
        <top style="medium">
          <color theme="0" tint="-0.34998626667073579"/>
        </top>
        <bottom style="medium">
          <color indexed="64"/>
        </bottom>
      </border>
    </dxf>
    <dxf>
      <border outline="0">
        <bottom style="thin">
          <color theme="0" tint="-0.34998626667073579"/>
        </bottom>
      </border>
    </dxf>
    <dxf>
      <font>
        <b/>
        <i val="0"/>
        <strike val="0"/>
        <condense val="0"/>
        <extend val="0"/>
        <outline val="0"/>
        <shadow val="0"/>
        <u val="none"/>
        <vertAlign val="baseline"/>
        <sz val="11"/>
        <color theme="0"/>
        <name val="Arial"/>
        <family val="2"/>
        <scheme val="none"/>
      </font>
      <fill>
        <patternFill patternType="solid">
          <fgColor indexed="64"/>
          <bgColor theme="3" tint="-0.24994659260841701"/>
        </patternFill>
      </fill>
      <alignment horizontal="center" vertical="center" textRotation="0" wrapText="1" indent="0" justifyLastLine="0" shrinkToFit="0" readingOrder="0"/>
    </dxf>
    <dxf>
      <border outline="0">
        <left style="medium">
          <color indexed="64"/>
        </left>
        <right style="medium">
          <color indexed="64"/>
        </right>
        <top style="medium">
          <color theme="0" tint="-0.34998626667073579"/>
        </top>
        <bottom style="medium">
          <color indexed="64"/>
        </bottom>
      </border>
    </dxf>
    <dxf>
      <border outline="0">
        <bottom style="thin">
          <color theme="0" tint="-0.34998626667073579"/>
        </bottom>
      </border>
    </dxf>
    <dxf>
      <font>
        <b/>
        <i val="0"/>
        <strike val="0"/>
        <condense val="0"/>
        <extend val="0"/>
        <outline val="0"/>
        <shadow val="0"/>
        <u val="none"/>
        <vertAlign val="baseline"/>
        <sz val="11"/>
        <color theme="0"/>
        <name val="Arial"/>
        <family val="2"/>
        <scheme val="none"/>
      </font>
      <fill>
        <patternFill patternType="solid">
          <fgColor indexed="64"/>
          <bgColor theme="3" tint="-0.2499465926084170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xdr:col>
      <xdr:colOff>246266</xdr:colOff>
      <xdr:row>3</xdr:row>
      <xdr:rowOff>0</xdr:rowOff>
    </xdr:from>
    <xdr:to>
      <xdr:col>3</xdr:col>
      <xdr:colOff>3310</xdr:colOff>
      <xdr:row>4</xdr:row>
      <xdr:rowOff>0</xdr:rowOff>
    </xdr:to>
    <xdr:grpSp>
      <xdr:nvGrpSpPr>
        <xdr:cNvPr id="2" name="Group 1">
          <a:extLst>
            <a:ext uri="{FF2B5EF4-FFF2-40B4-BE49-F238E27FC236}">
              <a16:creationId xmlns:a16="http://schemas.microsoft.com/office/drawing/2014/main" id="{AEFA262F-43AE-4295-B471-3691990206B7}"/>
            </a:ext>
          </a:extLst>
        </xdr:cNvPr>
        <xdr:cNvGrpSpPr/>
      </xdr:nvGrpSpPr>
      <xdr:grpSpPr>
        <a:xfrm>
          <a:off x="5441201" y="547688"/>
          <a:ext cx="5785734" cy="1428750"/>
          <a:chOff x="3779527" y="3437755"/>
          <a:chExt cx="806887" cy="208839"/>
        </a:xfrm>
      </xdr:grpSpPr>
      <xdr:sp macro="" textlink="">
        <xdr:nvSpPr>
          <xdr:cNvPr id="3" name="Check Box 53" hidden="1">
            <a:extLst>
              <a:ext uri="{63B3BB69-23CF-44E3-9099-C40C66FF867C}">
                <a14:compatExt xmlns:a14="http://schemas.microsoft.com/office/drawing/2010/main" spid="_x0000_s8245"/>
              </a:ext>
              <a:ext uri="{FF2B5EF4-FFF2-40B4-BE49-F238E27FC236}">
                <a16:creationId xmlns:a16="http://schemas.microsoft.com/office/drawing/2014/main" id="{168414CB-CA1F-37FD-0388-EF736C47B0C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 name="Check Box 54" hidden="1">
            <a:extLst>
              <a:ext uri="{63B3BB69-23CF-44E3-9099-C40C66FF867C}">
                <a14:compatExt xmlns:a14="http://schemas.microsoft.com/office/drawing/2010/main" spid="_x0000_s8246"/>
              </a:ext>
              <a:ext uri="{FF2B5EF4-FFF2-40B4-BE49-F238E27FC236}">
                <a16:creationId xmlns:a16="http://schemas.microsoft.com/office/drawing/2014/main" id="{4D1BA499-0A9A-B7FE-C57D-3AF6A5B7A88B}"/>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3</xdr:row>
      <xdr:rowOff>0</xdr:rowOff>
    </xdr:from>
    <xdr:to>
      <xdr:col>3</xdr:col>
      <xdr:colOff>0</xdr:colOff>
      <xdr:row>4</xdr:row>
      <xdr:rowOff>0</xdr:rowOff>
    </xdr:to>
    <xdr:grpSp>
      <xdr:nvGrpSpPr>
        <xdr:cNvPr id="5" name="Group 16">
          <a:extLst>
            <a:ext uri="{FF2B5EF4-FFF2-40B4-BE49-F238E27FC236}">
              <a16:creationId xmlns:a16="http://schemas.microsoft.com/office/drawing/2014/main" id="{FE9C378B-B7EA-455B-9B73-E0564E6F7AFC}"/>
            </a:ext>
          </a:extLst>
        </xdr:cNvPr>
        <xdr:cNvGrpSpPr>
          <a:grpSpLocks/>
        </xdr:cNvGrpSpPr>
      </xdr:nvGrpSpPr>
      <xdr:grpSpPr bwMode="auto">
        <a:xfrm>
          <a:off x="5434965" y="547688"/>
          <a:ext cx="5788660" cy="1428750"/>
          <a:chOff x="3779527" y="3437755"/>
          <a:chExt cx="806887" cy="208839"/>
        </a:xfrm>
      </xdr:grpSpPr>
      <xdr:sp macro="" textlink="">
        <xdr:nvSpPr>
          <xdr:cNvPr id="6" name="Check Box 245" hidden="1">
            <a:extLst>
              <a:ext uri="{63B3BB69-23CF-44E3-9099-C40C66FF867C}">
                <a14:compatExt xmlns:a14="http://schemas.microsoft.com/office/drawing/2010/main" spid="_x0000_s8437"/>
              </a:ext>
              <a:ext uri="{FF2B5EF4-FFF2-40B4-BE49-F238E27FC236}">
                <a16:creationId xmlns:a16="http://schemas.microsoft.com/office/drawing/2014/main" id="{923B3CCA-2B86-51CA-6838-D2A2C9EA70AF}"/>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7" name="Check Box 246" hidden="1">
            <a:extLst>
              <a:ext uri="{63B3BB69-23CF-44E3-9099-C40C66FF867C}">
                <a14:compatExt xmlns:a14="http://schemas.microsoft.com/office/drawing/2010/main" spid="_x0000_s8438"/>
              </a:ext>
              <a:ext uri="{FF2B5EF4-FFF2-40B4-BE49-F238E27FC236}">
                <a16:creationId xmlns:a16="http://schemas.microsoft.com/office/drawing/2014/main" id="{3B40AEBD-8339-791F-7801-68B2CC59741F}"/>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3</xdr:row>
      <xdr:rowOff>0</xdr:rowOff>
    </xdr:from>
    <xdr:to>
      <xdr:col>2</xdr:col>
      <xdr:colOff>3310</xdr:colOff>
      <xdr:row>4</xdr:row>
      <xdr:rowOff>0</xdr:rowOff>
    </xdr:to>
    <xdr:grpSp>
      <xdr:nvGrpSpPr>
        <xdr:cNvPr id="8" name="Group 7">
          <a:extLst>
            <a:ext uri="{FF2B5EF4-FFF2-40B4-BE49-F238E27FC236}">
              <a16:creationId xmlns:a16="http://schemas.microsoft.com/office/drawing/2014/main" id="{B20E0DBA-6062-41DF-BF7E-A832F78AD234}"/>
            </a:ext>
          </a:extLst>
        </xdr:cNvPr>
        <xdr:cNvGrpSpPr/>
      </xdr:nvGrpSpPr>
      <xdr:grpSpPr>
        <a:xfrm>
          <a:off x="250076" y="547688"/>
          <a:ext cx="6039734" cy="1428750"/>
          <a:chOff x="3779527" y="3437755"/>
          <a:chExt cx="806887" cy="208839"/>
        </a:xfrm>
      </xdr:grpSpPr>
      <xdr:sp macro="" textlink="">
        <xdr:nvSpPr>
          <xdr:cNvPr id="9" name="Check Box 53" hidden="1">
            <a:extLst>
              <a:ext uri="{63B3BB69-23CF-44E3-9099-C40C66FF867C}">
                <a14:compatExt xmlns:a14="http://schemas.microsoft.com/office/drawing/2010/main" spid="_x0000_s8245"/>
              </a:ext>
              <a:ext uri="{FF2B5EF4-FFF2-40B4-BE49-F238E27FC236}">
                <a16:creationId xmlns:a16="http://schemas.microsoft.com/office/drawing/2014/main" id="{7FC10FA0-BF9B-6D59-14D5-B3D3F2216EC3}"/>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 name="Check Box 54" hidden="1">
            <a:extLst>
              <a:ext uri="{63B3BB69-23CF-44E3-9099-C40C66FF867C}">
                <a14:compatExt xmlns:a14="http://schemas.microsoft.com/office/drawing/2010/main" spid="_x0000_s8246"/>
              </a:ext>
              <a:ext uri="{FF2B5EF4-FFF2-40B4-BE49-F238E27FC236}">
                <a16:creationId xmlns:a16="http://schemas.microsoft.com/office/drawing/2014/main" id="{C878A51B-65E3-D699-90BE-0244A6897223}"/>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240030</xdr:colOff>
      <xdr:row>3</xdr:row>
      <xdr:rowOff>0</xdr:rowOff>
    </xdr:from>
    <xdr:to>
      <xdr:col>2</xdr:col>
      <xdr:colOff>0</xdr:colOff>
      <xdr:row>4</xdr:row>
      <xdr:rowOff>0</xdr:rowOff>
    </xdr:to>
    <xdr:grpSp>
      <xdr:nvGrpSpPr>
        <xdr:cNvPr id="11" name="Group 16">
          <a:extLst>
            <a:ext uri="{FF2B5EF4-FFF2-40B4-BE49-F238E27FC236}">
              <a16:creationId xmlns:a16="http://schemas.microsoft.com/office/drawing/2014/main" id="{82EE746D-4C68-40DE-A9C3-E8E9B50C60E3}"/>
            </a:ext>
          </a:extLst>
        </xdr:cNvPr>
        <xdr:cNvGrpSpPr>
          <a:grpSpLocks/>
        </xdr:cNvGrpSpPr>
      </xdr:nvGrpSpPr>
      <xdr:grpSpPr bwMode="auto">
        <a:xfrm>
          <a:off x="243840" y="547688"/>
          <a:ext cx="6042660" cy="1428750"/>
          <a:chOff x="3779527" y="3437755"/>
          <a:chExt cx="806887" cy="208839"/>
        </a:xfrm>
      </xdr:grpSpPr>
      <xdr:sp macro="" textlink="">
        <xdr:nvSpPr>
          <xdr:cNvPr id="12" name="Check Box 245" hidden="1">
            <a:extLst>
              <a:ext uri="{63B3BB69-23CF-44E3-9099-C40C66FF867C}">
                <a14:compatExt xmlns:a14="http://schemas.microsoft.com/office/drawing/2010/main" spid="_x0000_s8437"/>
              </a:ext>
              <a:ext uri="{FF2B5EF4-FFF2-40B4-BE49-F238E27FC236}">
                <a16:creationId xmlns:a16="http://schemas.microsoft.com/office/drawing/2014/main" id="{7D87429E-89F1-F69C-CD6A-57AF91D63E6C}"/>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3" name="Check Box 246" hidden="1">
            <a:extLst>
              <a:ext uri="{63B3BB69-23CF-44E3-9099-C40C66FF867C}">
                <a14:compatExt xmlns:a14="http://schemas.microsoft.com/office/drawing/2010/main" spid="_x0000_s8438"/>
              </a:ext>
              <a:ext uri="{FF2B5EF4-FFF2-40B4-BE49-F238E27FC236}">
                <a16:creationId xmlns:a16="http://schemas.microsoft.com/office/drawing/2014/main" id="{68E1D4C4-8DFF-2304-7903-EC556EED3ABD}"/>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4</xdr:row>
      <xdr:rowOff>0</xdr:rowOff>
    </xdr:from>
    <xdr:to>
      <xdr:col>3</xdr:col>
      <xdr:colOff>0</xdr:colOff>
      <xdr:row>5</xdr:row>
      <xdr:rowOff>0</xdr:rowOff>
    </xdr:to>
    <xdr:grpSp>
      <xdr:nvGrpSpPr>
        <xdr:cNvPr id="14" name="Group 16">
          <a:extLst>
            <a:ext uri="{FF2B5EF4-FFF2-40B4-BE49-F238E27FC236}">
              <a16:creationId xmlns:a16="http://schemas.microsoft.com/office/drawing/2014/main" id="{450DABFA-E17E-4D0E-84F1-8CC6FED92F3A}"/>
            </a:ext>
          </a:extLst>
        </xdr:cNvPr>
        <xdr:cNvGrpSpPr>
          <a:grpSpLocks/>
        </xdr:cNvGrpSpPr>
      </xdr:nvGrpSpPr>
      <xdr:grpSpPr bwMode="auto">
        <a:xfrm>
          <a:off x="5438775" y="1976438"/>
          <a:ext cx="5784850" cy="1428750"/>
          <a:chOff x="3779527" y="3437755"/>
          <a:chExt cx="806887" cy="208839"/>
        </a:xfrm>
      </xdr:grpSpPr>
      <xdr:sp macro="" textlink="">
        <xdr:nvSpPr>
          <xdr:cNvPr id="15" name="Check Box 245" hidden="1">
            <a:extLst>
              <a:ext uri="{63B3BB69-23CF-44E3-9099-C40C66FF867C}">
                <a14:compatExt xmlns:a14="http://schemas.microsoft.com/office/drawing/2010/main" spid="_x0000_s8437"/>
              </a:ext>
              <a:ext uri="{FF2B5EF4-FFF2-40B4-BE49-F238E27FC236}">
                <a16:creationId xmlns:a16="http://schemas.microsoft.com/office/drawing/2014/main" id="{A61B1770-BF42-EA87-2400-5DB8694C63F1}"/>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6" name="Check Box 246" hidden="1">
            <a:extLst>
              <a:ext uri="{63B3BB69-23CF-44E3-9099-C40C66FF867C}">
                <a14:compatExt xmlns:a14="http://schemas.microsoft.com/office/drawing/2010/main" spid="_x0000_s8438"/>
              </a:ext>
              <a:ext uri="{FF2B5EF4-FFF2-40B4-BE49-F238E27FC236}">
                <a16:creationId xmlns:a16="http://schemas.microsoft.com/office/drawing/2014/main" id="{6D22D6ED-4D27-2695-C6DB-19616B3FC72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250076</xdr:colOff>
      <xdr:row>4</xdr:row>
      <xdr:rowOff>0</xdr:rowOff>
    </xdr:from>
    <xdr:to>
      <xdr:col>2</xdr:col>
      <xdr:colOff>3310</xdr:colOff>
      <xdr:row>5</xdr:row>
      <xdr:rowOff>0</xdr:rowOff>
    </xdr:to>
    <xdr:grpSp>
      <xdr:nvGrpSpPr>
        <xdr:cNvPr id="17" name="Group 16">
          <a:extLst>
            <a:ext uri="{FF2B5EF4-FFF2-40B4-BE49-F238E27FC236}">
              <a16:creationId xmlns:a16="http://schemas.microsoft.com/office/drawing/2014/main" id="{BB4B45BE-C589-48AE-8E50-12B118C74DCF}"/>
            </a:ext>
          </a:extLst>
        </xdr:cNvPr>
        <xdr:cNvGrpSpPr/>
      </xdr:nvGrpSpPr>
      <xdr:grpSpPr>
        <a:xfrm>
          <a:off x="246266" y="1976438"/>
          <a:ext cx="6043544" cy="1428750"/>
          <a:chOff x="3779527" y="3437755"/>
          <a:chExt cx="806887" cy="208839"/>
        </a:xfrm>
      </xdr:grpSpPr>
      <xdr:sp macro="" textlink="">
        <xdr:nvSpPr>
          <xdr:cNvPr id="18" name="Check Box 53" hidden="1">
            <a:extLst>
              <a:ext uri="{63B3BB69-23CF-44E3-9099-C40C66FF867C}">
                <a14:compatExt xmlns:a14="http://schemas.microsoft.com/office/drawing/2010/main" spid="_x0000_s8245"/>
              </a:ext>
              <a:ext uri="{FF2B5EF4-FFF2-40B4-BE49-F238E27FC236}">
                <a16:creationId xmlns:a16="http://schemas.microsoft.com/office/drawing/2014/main" id="{DA85E8DF-66BA-7F93-5678-058C16ECD9E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9" name="Check Box 54" hidden="1">
            <a:extLst>
              <a:ext uri="{63B3BB69-23CF-44E3-9099-C40C66FF867C}">
                <a14:compatExt xmlns:a14="http://schemas.microsoft.com/office/drawing/2010/main" spid="_x0000_s8246"/>
              </a:ext>
              <a:ext uri="{FF2B5EF4-FFF2-40B4-BE49-F238E27FC236}">
                <a16:creationId xmlns:a16="http://schemas.microsoft.com/office/drawing/2014/main" id="{0B5A7737-A795-9925-85E7-9D719ACFAA5A}"/>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243840</xdr:colOff>
      <xdr:row>4</xdr:row>
      <xdr:rowOff>0</xdr:rowOff>
    </xdr:from>
    <xdr:to>
      <xdr:col>2</xdr:col>
      <xdr:colOff>0</xdr:colOff>
      <xdr:row>5</xdr:row>
      <xdr:rowOff>0</xdr:rowOff>
    </xdr:to>
    <xdr:grpSp>
      <xdr:nvGrpSpPr>
        <xdr:cNvPr id="20" name="Group 16">
          <a:extLst>
            <a:ext uri="{FF2B5EF4-FFF2-40B4-BE49-F238E27FC236}">
              <a16:creationId xmlns:a16="http://schemas.microsoft.com/office/drawing/2014/main" id="{17389688-3229-44A6-AE81-5467F8E533E2}"/>
            </a:ext>
          </a:extLst>
        </xdr:cNvPr>
        <xdr:cNvGrpSpPr>
          <a:grpSpLocks/>
        </xdr:cNvGrpSpPr>
      </xdr:nvGrpSpPr>
      <xdr:grpSpPr bwMode="auto">
        <a:xfrm>
          <a:off x="247650" y="1976438"/>
          <a:ext cx="6038850" cy="1428750"/>
          <a:chOff x="3779527" y="3437755"/>
          <a:chExt cx="806887" cy="208839"/>
        </a:xfrm>
      </xdr:grpSpPr>
      <xdr:sp macro="" textlink="">
        <xdr:nvSpPr>
          <xdr:cNvPr id="21" name="Check Box 245" hidden="1">
            <a:extLst>
              <a:ext uri="{63B3BB69-23CF-44E3-9099-C40C66FF867C}">
                <a14:compatExt xmlns:a14="http://schemas.microsoft.com/office/drawing/2010/main" spid="_x0000_s8437"/>
              </a:ext>
              <a:ext uri="{FF2B5EF4-FFF2-40B4-BE49-F238E27FC236}">
                <a16:creationId xmlns:a16="http://schemas.microsoft.com/office/drawing/2014/main" id="{3712AF0E-68D9-C1EB-5611-612AF3987784}"/>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2" name="Check Box 246" hidden="1">
            <a:extLst>
              <a:ext uri="{63B3BB69-23CF-44E3-9099-C40C66FF867C}">
                <a14:compatExt xmlns:a14="http://schemas.microsoft.com/office/drawing/2010/main" spid="_x0000_s8438"/>
              </a:ext>
              <a:ext uri="{FF2B5EF4-FFF2-40B4-BE49-F238E27FC236}">
                <a16:creationId xmlns:a16="http://schemas.microsoft.com/office/drawing/2014/main" id="{FE5A2D0E-BE1A-DE44-7880-59AA130290DF}"/>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5</xdr:row>
      <xdr:rowOff>0</xdr:rowOff>
    </xdr:from>
    <xdr:to>
      <xdr:col>3</xdr:col>
      <xdr:colOff>0</xdr:colOff>
      <xdr:row>6</xdr:row>
      <xdr:rowOff>0</xdr:rowOff>
    </xdr:to>
    <xdr:grpSp>
      <xdr:nvGrpSpPr>
        <xdr:cNvPr id="23" name="Group 16">
          <a:extLst>
            <a:ext uri="{FF2B5EF4-FFF2-40B4-BE49-F238E27FC236}">
              <a16:creationId xmlns:a16="http://schemas.microsoft.com/office/drawing/2014/main" id="{47C9C18E-AD7E-4289-96C6-6E3584DA5BB6}"/>
            </a:ext>
          </a:extLst>
        </xdr:cNvPr>
        <xdr:cNvGrpSpPr>
          <a:grpSpLocks/>
        </xdr:cNvGrpSpPr>
      </xdr:nvGrpSpPr>
      <xdr:grpSpPr bwMode="auto">
        <a:xfrm>
          <a:off x="5438775" y="3405188"/>
          <a:ext cx="5784850" cy="1428750"/>
          <a:chOff x="3779527" y="3437755"/>
          <a:chExt cx="806887" cy="208839"/>
        </a:xfrm>
      </xdr:grpSpPr>
      <xdr:sp macro="" textlink="">
        <xdr:nvSpPr>
          <xdr:cNvPr id="24" name="Check Box 245" hidden="1">
            <a:extLst>
              <a:ext uri="{63B3BB69-23CF-44E3-9099-C40C66FF867C}">
                <a14:compatExt xmlns:a14="http://schemas.microsoft.com/office/drawing/2010/main" spid="_x0000_s8437"/>
              </a:ext>
              <a:ext uri="{FF2B5EF4-FFF2-40B4-BE49-F238E27FC236}">
                <a16:creationId xmlns:a16="http://schemas.microsoft.com/office/drawing/2014/main" id="{A803C9B3-DEA8-B218-6925-F2DE36FF903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5" name="Check Box 246" hidden="1">
            <a:extLst>
              <a:ext uri="{63B3BB69-23CF-44E3-9099-C40C66FF867C}">
                <a14:compatExt xmlns:a14="http://schemas.microsoft.com/office/drawing/2010/main" spid="_x0000_s8438"/>
              </a:ext>
              <a:ext uri="{FF2B5EF4-FFF2-40B4-BE49-F238E27FC236}">
                <a16:creationId xmlns:a16="http://schemas.microsoft.com/office/drawing/2014/main" id="{EAB58F3A-2B9C-5F81-6DAA-1EAFECD604A2}"/>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250076</xdr:colOff>
      <xdr:row>5</xdr:row>
      <xdr:rowOff>0</xdr:rowOff>
    </xdr:from>
    <xdr:to>
      <xdr:col>2</xdr:col>
      <xdr:colOff>3310</xdr:colOff>
      <xdr:row>6</xdr:row>
      <xdr:rowOff>0</xdr:rowOff>
    </xdr:to>
    <xdr:grpSp>
      <xdr:nvGrpSpPr>
        <xdr:cNvPr id="26" name="Group 25">
          <a:extLst>
            <a:ext uri="{FF2B5EF4-FFF2-40B4-BE49-F238E27FC236}">
              <a16:creationId xmlns:a16="http://schemas.microsoft.com/office/drawing/2014/main" id="{E88323A0-D93B-4C61-8C3F-9F355E430CBD}"/>
            </a:ext>
          </a:extLst>
        </xdr:cNvPr>
        <xdr:cNvGrpSpPr/>
      </xdr:nvGrpSpPr>
      <xdr:grpSpPr>
        <a:xfrm>
          <a:off x="246266" y="3405188"/>
          <a:ext cx="6043544" cy="1428750"/>
          <a:chOff x="3779527" y="3437755"/>
          <a:chExt cx="806887" cy="208839"/>
        </a:xfrm>
      </xdr:grpSpPr>
      <xdr:sp macro="" textlink="">
        <xdr:nvSpPr>
          <xdr:cNvPr id="27" name="Check Box 53" hidden="1">
            <a:extLst>
              <a:ext uri="{63B3BB69-23CF-44E3-9099-C40C66FF867C}">
                <a14:compatExt xmlns:a14="http://schemas.microsoft.com/office/drawing/2010/main" spid="_x0000_s8245"/>
              </a:ext>
              <a:ext uri="{FF2B5EF4-FFF2-40B4-BE49-F238E27FC236}">
                <a16:creationId xmlns:a16="http://schemas.microsoft.com/office/drawing/2014/main" id="{2D437A3A-4DDF-FDCA-6E20-53882316D4F4}"/>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8" name="Check Box 54" hidden="1">
            <a:extLst>
              <a:ext uri="{63B3BB69-23CF-44E3-9099-C40C66FF867C}">
                <a14:compatExt xmlns:a14="http://schemas.microsoft.com/office/drawing/2010/main" spid="_x0000_s8246"/>
              </a:ext>
              <a:ext uri="{FF2B5EF4-FFF2-40B4-BE49-F238E27FC236}">
                <a16:creationId xmlns:a16="http://schemas.microsoft.com/office/drawing/2014/main" id="{A01C92FA-D66E-3C72-D566-5D9A0A0F63BB}"/>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243840</xdr:colOff>
      <xdr:row>5</xdr:row>
      <xdr:rowOff>0</xdr:rowOff>
    </xdr:from>
    <xdr:to>
      <xdr:col>2</xdr:col>
      <xdr:colOff>0</xdr:colOff>
      <xdr:row>6</xdr:row>
      <xdr:rowOff>0</xdr:rowOff>
    </xdr:to>
    <xdr:grpSp>
      <xdr:nvGrpSpPr>
        <xdr:cNvPr id="29" name="Group 16">
          <a:extLst>
            <a:ext uri="{FF2B5EF4-FFF2-40B4-BE49-F238E27FC236}">
              <a16:creationId xmlns:a16="http://schemas.microsoft.com/office/drawing/2014/main" id="{7889C161-000E-4507-B532-30010C6EBEF0}"/>
            </a:ext>
          </a:extLst>
        </xdr:cNvPr>
        <xdr:cNvGrpSpPr>
          <a:grpSpLocks/>
        </xdr:cNvGrpSpPr>
      </xdr:nvGrpSpPr>
      <xdr:grpSpPr bwMode="auto">
        <a:xfrm>
          <a:off x="247650" y="3405188"/>
          <a:ext cx="6038850" cy="1428750"/>
          <a:chOff x="3779527" y="3437755"/>
          <a:chExt cx="806887" cy="208839"/>
        </a:xfrm>
      </xdr:grpSpPr>
      <xdr:sp macro="" textlink="">
        <xdr:nvSpPr>
          <xdr:cNvPr id="30" name="Check Box 245" hidden="1">
            <a:extLst>
              <a:ext uri="{63B3BB69-23CF-44E3-9099-C40C66FF867C}">
                <a14:compatExt xmlns:a14="http://schemas.microsoft.com/office/drawing/2010/main" spid="_x0000_s8437"/>
              </a:ext>
              <a:ext uri="{FF2B5EF4-FFF2-40B4-BE49-F238E27FC236}">
                <a16:creationId xmlns:a16="http://schemas.microsoft.com/office/drawing/2014/main" id="{0974410F-BB7A-7985-0184-B906CDB44F44}"/>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1" name="Check Box 246" hidden="1">
            <a:extLst>
              <a:ext uri="{63B3BB69-23CF-44E3-9099-C40C66FF867C}">
                <a14:compatExt xmlns:a14="http://schemas.microsoft.com/office/drawing/2010/main" spid="_x0000_s8438"/>
              </a:ext>
              <a:ext uri="{FF2B5EF4-FFF2-40B4-BE49-F238E27FC236}">
                <a16:creationId xmlns:a16="http://schemas.microsoft.com/office/drawing/2014/main" id="{17136AAE-093F-A412-3EC0-2CC9B412546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6</xdr:row>
      <xdr:rowOff>0</xdr:rowOff>
    </xdr:from>
    <xdr:to>
      <xdr:col>3</xdr:col>
      <xdr:colOff>0</xdr:colOff>
      <xdr:row>7</xdr:row>
      <xdr:rowOff>0</xdr:rowOff>
    </xdr:to>
    <xdr:grpSp>
      <xdr:nvGrpSpPr>
        <xdr:cNvPr id="32" name="Group 16">
          <a:extLst>
            <a:ext uri="{FF2B5EF4-FFF2-40B4-BE49-F238E27FC236}">
              <a16:creationId xmlns:a16="http://schemas.microsoft.com/office/drawing/2014/main" id="{E2381C2B-5055-4611-B942-7C28C1D8F7BA}"/>
            </a:ext>
          </a:extLst>
        </xdr:cNvPr>
        <xdr:cNvGrpSpPr>
          <a:grpSpLocks/>
        </xdr:cNvGrpSpPr>
      </xdr:nvGrpSpPr>
      <xdr:grpSpPr bwMode="auto">
        <a:xfrm>
          <a:off x="5438775" y="4833938"/>
          <a:ext cx="5784850" cy="1428750"/>
          <a:chOff x="3779527" y="3437755"/>
          <a:chExt cx="806887" cy="208839"/>
        </a:xfrm>
      </xdr:grpSpPr>
      <xdr:sp macro="" textlink="">
        <xdr:nvSpPr>
          <xdr:cNvPr id="33" name="Check Box 245" hidden="1">
            <a:extLst>
              <a:ext uri="{63B3BB69-23CF-44E3-9099-C40C66FF867C}">
                <a14:compatExt xmlns:a14="http://schemas.microsoft.com/office/drawing/2010/main" spid="_x0000_s8437"/>
              </a:ext>
              <a:ext uri="{FF2B5EF4-FFF2-40B4-BE49-F238E27FC236}">
                <a16:creationId xmlns:a16="http://schemas.microsoft.com/office/drawing/2014/main" id="{31970D1D-CDE7-696C-0653-70569C0A6C5A}"/>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4" name="Check Box 246" hidden="1">
            <a:extLst>
              <a:ext uri="{63B3BB69-23CF-44E3-9099-C40C66FF867C}">
                <a14:compatExt xmlns:a14="http://schemas.microsoft.com/office/drawing/2010/main" spid="_x0000_s8438"/>
              </a:ext>
              <a:ext uri="{FF2B5EF4-FFF2-40B4-BE49-F238E27FC236}">
                <a16:creationId xmlns:a16="http://schemas.microsoft.com/office/drawing/2014/main" id="{F3D2D4AF-7745-A4C2-3598-6B003CA5E9B4}"/>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250076</xdr:colOff>
      <xdr:row>6</xdr:row>
      <xdr:rowOff>0</xdr:rowOff>
    </xdr:from>
    <xdr:to>
      <xdr:col>2</xdr:col>
      <xdr:colOff>3310</xdr:colOff>
      <xdr:row>7</xdr:row>
      <xdr:rowOff>0</xdr:rowOff>
    </xdr:to>
    <xdr:grpSp>
      <xdr:nvGrpSpPr>
        <xdr:cNvPr id="35" name="Group 34">
          <a:extLst>
            <a:ext uri="{FF2B5EF4-FFF2-40B4-BE49-F238E27FC236}">
              <a16:creationId xmlns:a16="http://schemas.microsoft.com/office/drawing/2014/main" id="{D778F1D3-05BB-4357-A135-42E0E577B72D}"/>
            </a:ext>
          </a:extLst>
        </xdr:cNvPr>
        <xdr:cNvGrpSpPr/>
      </xdr:nvGrpSpPr>
      <xdr:grpSpPr>
        <a:xfrm>
          <a:off x="246266" y="4833938"/>
          <a:ext cx="6043544" cy="1428750"/>
          <a:chOff x="3779527" y="3437755"/>
          <a:chExt cx="806887" cy="208839"/>
        </a:xfrm>
      </xdr:grpSpPr>
      <xdr:sp macro="" textlink="">
        <xdr:nvSpPr>
          <xdr:cNvPr id="36" name="Check Box 53" hidden="1">
            <a:extLst>
              <a:ext uri="{63B3BB69-23CF-44E3-9099-C40C66FF867C}">
                <a14:compatExt xmlns:a14="http://schemas.microsoft.com/office/drawing/2010/main" spid="_x0000_s8245"/>
              </a:ext>
              <a:ext uri="{FF2B5EF4-FFF2-40B4-BE49-F238E27FC236}">
                <a16:creationId xmlns:a16="http://schemas.microsoft.com/office/drawing/2014/main" id="{5279D193-B5E7-95A8-5A36-CF5E9C2D9AA7}"/>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7" name="Check Box 54" hidden="1">
            <a:extLst>
              <a:ext uri="{63B3BB69-23CF-44E3-9099-C40C66FF867C}">
                <a14:compatExt xmlns:a14="http://schemas.microsoft.com/office/drawing/2010/main" spid="_x0000_s8246"/>
              </a:ext>
              <a:ext uri="{FF2B5EF4-FFF2-40B4-BE49-F238E27FC236}">
                <a16:creationId xmlns:a16="http://schemas.microsoft.com/office/drawing/2014/main" id="{4CD66993-29FD-FBCE-FD91-ECF3FC0E4BD6}"/>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243840</xdr:colOff>
      <xdr:row>6</xdr:row>
      <xdr:rowOff>0</xdr:rowOff>
    </xdr:from>
    <xdr:to>
      <xdr:col>2</xdr:col>
      <xdr:colOff>0</xdr:colOff>
      <xdr:row>7</xdr:row>
      <xdr:rowOff>0</xdr:rowOff>
    </xdr:to>
    <xdr:grpSp>
      <xdr:nvGrpSpPr>
        <xdr:cNvPr id="38" name="Group 16">
          <a:extLst>
            <a:ext uri="{FF2B5EF4-FFF2-40B4-BE49-F238E27FC236}">
              <a16:creationId xmlns:a16="http://schemas.microsoft.com/office/drawing/2014/main" id="{EA61B917-B881-4874-9315-5EF0938B1B71}"/>
            </a:ext>
          </a:extLst>
        </xdr:cNvPr>
        <xdr:cNvGrpSpPr>
          <a:grpSpLocks/>
        </xdr:cNvGrpSpPr>
      </xdr:nvGrpSpPr>
      <xdr:grpSpPr bwMode="auto">
        <a:xfrm>
          <a:off x="247650" y="4833938"/>
          <a:ext cx="6038850" cy="1428750"/>
          <a:chOff x="3779527" y="3437755"/>
          <a:chExt cx="806887" cy="208839"/>
        </a:xfrm>
      </xdr:grpSpPr>
      <xdr:sp macro="" textlink="">
        <xdr:nvSpPr>
          <xdr:cNvPr id="39" name="Check Box 245" hidden="1">
            <a:extLst>
              <a:ext uri="{63B3BB69-23CF-44E3-9099-C40C66FF867C}">
                <a14:compatExt xmlns:a14="http://schemas.microsoft.com/office/drawing/2010/main" spid="_x0000_s8437"/>
              </a:ext>
              <a:ext uri="{FF2B5EF4-FFF2-40B4-BE49-F238E27FC236}">
                <a16:creationId xmlns:a16="http://schemas.microsoft.com/office/drawing/2014/main" id="{D37548AE-92C9-82E5-8884-606ECE552EE5}"/>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0" name="Check Box 246" hidden="1">
            <a:extLst>
              <a:ext uri="{63B3BB69-23CF-44E3-9099-C40C66FF867C}">
                <a14:compatExt xmlns:a14="http://schemas.microsoft.com/office/drawing/2010/main" spid="_x0000_s8438"/>
              </a:ext>
              <a:ext uri="{FF2B5EF4-FFF2-40B4-BE49-F238E27FC236}">
                <a16:creationId xmlns:a16="http://schemas.microsoft.com/office/drawing/2014/main" id="{80AA3F0B-24BA-5C93-A14C-8CD98CA7568D}"/>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64769</xdr:colOff>
          <xdr:row>1</xdr:row>
          <xdr:rowOff>152399</xdr:rowOff>
        </xdr:from>
        <xdr:to>
          <xdr:col>6</xdr:col>
          <xdr:colOff>392430</xdr:colOff>
          <xdr:row>3</xdr:row>
          <xdr:rowOff>53340</xdr:rowOff>
        </xdr:to>
        <xdr:grpSp>
          <xdr:nvGrpSpPr>
            <xdr:cNvPr id="2" name="Group 1">
              <a:extLst>
                <a:ext uri="{FF2B5EF4-FFF2-40B4-BE49-F238E27FC236}">
                  <a16:creationId xmlns:a16="http://schemas.microsoft.com/office/drawing/2014/main" id="{DE5ECA94-3D24-41AC-B5E7-939FC999838B}"/>
                </a:ext>
              </a:extLst>
            </xdr:cNvPr>
            <xdr:cNvGrpSpPr/>
          </xdr:nvGrpSpPr>
          <xdr:grpSpPr>
            <a:xfrm>
              <a:off x="3108959" y="323849"/>
              <a:ext cx="944881" cy="247651"/>
              <a:chOff x="5581660" y="1266810"/>
              <a:chExt cx="1066793" cy="190500"/>
            </a:xfrm>
          </xdr:grpSpPr>
          <xdr:sp macro="" textlink="">
            <xdr:nvSpPr>
              <xdr:cNvPr id="28673" name="Option Button 1" hidden="1">
                <a:extLst>
                  <a:ext uri="{63B3BB69-23CF-44E3-9099-C40C66FF867C}">
                    <a14:compatExt spid="_x0000_s28673"/>
                  </a:ext>
                  <a:ext uri="{FF2B5EF4-FFF2-40B4-BE49-F238E27FC236}">
                    <a16:creationId xmlns:a16="http://schemas.microsoft.com/office/drawing/2014/main" id="{00000000-0008-0000-0200-000001700000}"/>
                  </a:ext>
                </a:extLst>
              </xdr:cNvPr>
              <xdr:cNvSpPr/>
            </xdr:nvSpPr>
            <xdr:spPr bwMode="auto">
              <a:xfrm>
                <a:off x="5581660" y="1266810"/>
                <a:ext cx="523875" cy="190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28674" name="Option Button 2" hidden="1">
                <a:extLst>
                  <a:ext uri="{63B3BB69-23CF-44E3-9099-C40C66FF867C}">
                    <a14:compatExt spid="_x0000_s28674"/>
                  </a:ext>
                  <a:ext uri="{FF2B5EF4-FFF2-40B4-BE49-F238E27FC236}">
                    <a16:creationId xmlns:a16="http://schemas.microsoft.com/office/drawing/2014/main" id="{00000000-0008-0000-0200-000002700000}"/>
                  </a:ext>
                </a:extLst>
              </xdr:cNvPr>
              <xdr:cNvSpPr/>
            </xdr:nvSpPr>
            <xdr:spPr bwMode="auto">
              <a:xfrm>
                <a:off x="6124578" y="1266810"/>
                <a:ext cx="523875" cy="19049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508A02-CFFB-4701-936E-5C721A7FBD43}" name="Criteria_TKR" displayName="Criteria_TKR" ref="A3:H24" totalsRowShown="0" headerRowDxfId="11" headerRowBorderDxfId="10" tableBorderDxfId="9">
  <tableColumns count="8">
    <tableColumn id="1" xr3:uid="{32261956-D35A-4392-922A-403621868153}" name="Criteria - A* Ratings"/>
    <tableColumn id="2" xr3:uid="{8196285F-55DF-4B3F-A2FC-C3ACB532AD21}" name="3A*"/>
    <tableColumn id="3" xr3:uid="{B94B3FBC-0903-4304-8BF4-684C4525757B}" name="5A*"/>
    <tableColumn id="4" xr3:uid="{BB368AD7-860B-4F29-873A-4B07FE1AE50F}" name="7A*"/>
    <tableColumn id="5" xr3:uid="{48BA1B61-7ED4-469D-9C10-159017C8F97B}" name="10A*"/>
    <tableColumn id="6" xr3:uid="{6D2870B0-3AEA-44C5-8212-EBFC0B211BC2}" name="13A*"/>
    <tableColumn id="7" xr3:uid="{8453F1A7-C58D-44A4-9667-DA7FE09A3B09}" name="15A*"/>
    <tableColumn id="8" xr3:uid="{40F94BDC-8337-4892-8B75-53573A813EF7}" name="20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27A3527-2D38-4147-B32C-D0E875AEA934}" name="Criteria_UKR" displayName="Criteria_UKR" ref="A28:H49" totalsRowShown="0" headerRowDxfId="8" headerRowBorderDxfId="7" tableBorderDxfId="6">
  <tableColumns count="8">
    <tableColumn id="1" xr3:uid="{BFDF10EB-1F9F-4324-80C5-8283974609F8}" name="Criteria - A* Ratings"/>
    <tableColumn id="2" xr3:uid="{8B6D7D63-F667-4866-B35F-6C171585562A}" name="3A*"/>
    <tableColumn id="3" xr3:uid="{5C89F2A6-0F32-46D4-AD47-C75DFE511FFB}" name="5A*"/>
    <tableColumn id="4" xr3:uid="{3625A2AD-FDD1-4D67-864C-32D17181275B}" name="7A*"/>
    <tableColumn id="5" xr3:uid="{B4F18039-41A6-4186-8E87-A6ADA27ED021}" name="10A*"/>
    <tableColumn id="6" xr3:uid="{018F2E72-CBC7-46BC-8DCD-5C8CB5B7EE56}" name="13A*"/>
    <tableColumn id="7" xr3:uid="{CD32A085-BB3C-4DD4-847F-08E2DE5027EB}" name="15A*"/>
    <tableColumn id="8" xr3:uid="{059F6A33-161B-43E0-B2A8-E497A5A5C01F}" name="Column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dep.org.uk/product/&#823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43"/>
  <sheetViews>
    <sheetView showGridLines="0" tabSelected="1" zoomScale="120" zoomScaleNormal="120" workbookViewId="0">
      <selection activeCell="E6" sqref="E6"/>
    </sheetView>
  </sheetViews>
  <sheetFormatPr defaultColWidth="9.109375" defaultRowHeight="14.4"/>
  <cols>
    <col min="1" max="4" width="12" style="99" customWidth="1"/>
    <col min="5" max="5" width="52.109375" style="99" customWidth="1"/>
    <col min="6" max="6" width="2.109375" style="99" customWidth="1"/>
    <col min="7" max="16384" width="9.109375" style="99"/>
  </cols>
  <sheetData>
    <row r="1" spans="1:7" ht="27.6" customHeight="1">
      <c r="A1" s="241" t="s">
        <v>283</v>
      </c>
      <c r="B1" s="242"/>
      <c r="C1" s="242"/>
      <c r="D1" s="242"/>
      <c r="E1" s="243"/>
    </row>
    <row r="2" spans="1:7" ht="17.399999999999999">
      <c r="A2" s="255" t="s">
        <v>96</v>
      </c>
      <c r="B2" s="256"/>
      <c r="C2" s="256"/>
      <c r="D2" s="253"/>
      <c r="E2" s="254"/>
    </row>
    <row r="3" spans="1:7" ht="6" customHeight="1">
      <c r="A3" s="101"/>
      <c r="E3" s="100"/>
    </row>
    <row r="4" spans="1:7" ht="15" customHeight="1">
      <c r="A4" s="257" t="s">
        <v>280</v>
      </c>
      <c r="B4" s="258"/>
      <c r="C4" s="258"/>
      <c r="D4" s="258"/>
      <c r="E4" s="259"/>
      <c r="F4" s="83"/>
      <c r="G4" s="83"/>
    </row>
    <row r="5" spans="1:7" ht="6" customHeight="1">
      <c r="A5" s="102"/>
      <c r="E5" s="100"/>
    </row>
    <row r="6" spans="1:7">
      <c r="A6" s="260" t="s">
        <v>206</v>
      </c>
      <c r="B6" s="261"/>
      <c r="C6" s="261"/>
      <c r="D6" s="261"/>
      <c r="E6" s="233"/>
    </row>
    <row r="7" spans="1:7">
      <c r="A7" s="260" t="s">
        <v>245</v>
      </c>
      <c r="B7" s="261"/>
      <c r="C7" s="261"/>
      <c r="D7" s="261"/>
      <c r="E7" s="233"/>
    </row>
    <row r="8" spans="1:7">
      <c r="A8" s="260" t="s">
        <v>274</v>
      </c>
      <c r="B8" s="261"/>
      <c r="C8" s="261"/>
      <c r="D8" s="261"/>
      <c r="E8" s="233"/>
    </row>
    <row r="9" spans="1:7" ht="6" customHeight="1">
      <c r="A9" s="216"/>
      <c r="B9" s="223"/>
      <c r="C9" s="223"/>
      <c r="D9" s="223"/>
      <c r="E9" s="225"/>
    </row>
    <row r="10" spans="1:7">
      <c r="A10" s="214" t="s">
        <v>246</v>
      </c>
      <c r="B10" s="223"/>
      <c r="C10" s="223"/>
      <c r="D10" s="223"/>
      <c r="E10" s="215"/>
      <c r="F10"/>
    </row>
    <row r="11" spans="1:7">
      <c r="A11" s="273" t="s">
        <v>98</v>
      </c>
      <c r="B11" s="269"/>
      <c r="C11" s="269"/>
      <c r="D11" s="269"/>
      <c r="E11" s="234"/>
    </row>
    <row r="12" spans="1:7" ht="41.4" customHeight="1">
      <c r="A12" s="265" t="s">
        <v>284</v>
      </c>
      <c r="B12" s="274"/>
      <c r="C12" s="274"/>
      <c r="D12" s="274"/>
      <c r="E12" s="233"/>
    </row>
    <row r="13" spans="1:7">
      <c r="A13" s="268" t="s">
        <v>275</v>
      </c>
      <c r="B13" s="269"/>
      <c r="C13" s="269"/>
      <c r="D13" s="269"/>
      <c r="E13" s="233"/>
    </row>
    <row r="14" spans="1:7">
      <c r="A14" s="268" t="s">
        <v>276</v>
      </c>
      <c r="B14" s="269"/>
      <c r="C14" s="269"/>
      <c r="D14" s="269"/>
      <c r="E14" s="233"/>
    </row>
    <row r="15" spans="1:7">
      <c r="A15" s="268" t="s">
        <v>277</v>
      </c>
      <c r="B15" s="269"/>
      <c r="C15" s="269"/>
      <c r="D15" s="269"/>
      <c r="E15" s="233"/>
    </row>
    <row r="16" spans="1:7">
      <c r="A16" s="268" t="s">
        <v>278</v>
      </c>
      <c r="B16" s="269"/>
      <c r="C16" s="269"/>
      <c r="D16" s="269"/>
      <c r="E16" s="233"/>
    </row>
    <row r="17" spans="1:5">
      <c r="A17" s="268" t="s">
        <v>279</v>
      </c>
      <c r="B17" s="269"/>
      <c r="C17" s="269"/>
      <c r="D17" s="269"/>
      <c r="E17" s="233"/>
    </row>
    <row r="18" spans="1:5">
      <c r="A18" s="226" t="s">
        <v>103</v>
      </c>
      <c r="B18" s="223"/>
      <c r="C18" s="223"/>
      <c r="D18" s="223"/>
      <c r="E18" s="233"/>
    </row>
    <row r="19" spans="1:5" ht="15" thickBot="1">
      <c r="A19" s="226"/>
      <c r="B19" s="223"/>
      <c r="C19" s="223"/>
      <c r="D19" s="223"/>
      <c r="E19" s="227"/>
    </row>
    <row r="20" spans="1:5" ht="15" thickBot="1">
      <c r="A20" s="270" t="s">
        <v>248</v>
      </c>
      <c r="B20" s="271"/>
      <c r="C20" s="271"/>
      <c r="D20" s="271"/>
      <c r="E20" s="228"/>
    </row>
    <row r="21" spans="1:5">
      <c r="A21" s="226"/>
      <c r="B21" s="223"/>
      <c r="C21" s="223"/>
      <c r="D21" s="223"/>
      <c r="E21" s="227"/>
    </row>
    <row r="22" spans="1:5" ht="15" thickBot="1">
      <c r="A22" s="262" t="s">
        <v>272</v>
      </c>
      <c r="B22" s="263"/>
      <c r="C22" s="263"/>
      <c r="D22" s="263"/>
      <c r="E22" s="264"/>
    </row>
    <row r="23" spans="1:5" ht="23.4" customHeight="1" thickBot="1">
      <c r="A23" s="260" t="s">
        <v>250</v>
      </c>
      <c r="B23" s="272"/>
      <c r="C23" s="272"/>
      <c r="D23" s="272"/>
      <c r="E23" s="229"/>
    </row>
    <row r="24" spans="1:5" ht="35.4" customHeight="1" thickBot="1">
      <c r="A24" s="265" t="s">
        <v>273</v>
      </c>
      <c r="B24" s="266"/>
      <c r="C24" s="266"/>
      <c r="D24" s="267"/>
      <c r="E24" s="228"/>
    </row>
    <row r="25" spans="1:5" ht="25.8" customHeight="1">
      <c r="A25" s="260" t="s">
        <v>281</v>
      </c>
      <c r="B25" s="272"/>
      <c r="C25" s="272"/>
      <c r="D25" s="272"/>
      <c r="E25" s="234"/>
    </row>
    <row r="26" spans="1:5" ht="37.200000000000003" customHeight="1">
      <c r="A26" s="265" t="s">
        <v>249</v>
      </c>
      <c r="B26" s="266"/>
      <c r="C26" s="266"/>
      <c r="D26" s="267"/>
      <c r="E26" s="230" t="s">
        <v>247</v>
      </c>
    </row>
    <row r="27" spans="1:5" ht="27.75" customHeight="1">
      <c r="A27" s="260" t="s">
        <v>282</v>
      </c>
      <c r="B27" s="272"/>
      <c r="C27" s="272"/>
      <c r="D27" s="272"/>
      <c r="E27" s="231"/>
    </row>
    <row r="28" spans="1:5">
      <c r="A28" s="275" t="s">
        <v>231</v>
      </c>
      <c r="B28" s="272"/>
      <c r="C28" s="272"/>
      <c r="D28" s="272"/>
      <c r="E28" s="232"/>
    </row>
    <row r="29" spans="1:5">
      <c r="A29" s="101"/>
      <c r="E29" s="100"/>
    </row>
    <row r="30" spans="1:5">
      <c r="A30" s="244" t="s">
        <v>99</v>
      </c>
      <c r="B30" s="245"/>
      <c r="C30" s="245"/>
      <c r="D30" s="245"/>
      <c r="E30" s="246"/>
    </row>
    <row r="31" spans="1:5">
      <c r="A31" s="103" t="s">
        <v>207</v>
      </c>
      <c r="E31" s="100"/>
    </row>
    <row r="32" spans="1:5">
      <c r="A32" s="101" t="s">
        <v>100</v>
      </c>
      <c r="B32" s="99" t="s">
        <v>101</v>
      </c>
      <c r="C32" s="99" t="s">
        <v>102</v>
      </c>
      <c r="D32" s="99" t="s">
        <v>103</v>
      </c>
      <c r="E32" s="100"/>
    </row>
    <row r="33" spans="1:5" ht="19.95" customHeight="1">
      <c r="A33" s="220"/>
      <c r="B33" s="221"/>
      <c r="C33" s="221"/>
      <c r="D33" s="221"/>
      <c r="E33" s="222" t="s">
        <v>232</v>
      </c>
    </row>
    <row r="34" spans="1:5" ht="19.95" customHeight="1">
      <c r="A34" s="220"/>
      <c r="B34" s="221"/>
      <c r="C34" s="221"/>
      <c r="D34" s="221"/>
      <c r="E34" s="222" t="s">
        <v>233</v>
      </c>
    </row>
    <row r="35" spans="1:5" ht="19.95" customHeight="1">
      <c r="A35" s="220"/>
      <c r="B35" s="221"/>
      <c r="C35" s="221"/>
      <c r="D35" s="221"/>
      <c r="E35" s="222" t="s">
        <v>234</v>
      </c>
    </row>
    <row r="36" spans="1:5" ht="19.95" customHeight="1">
      <c r="A36" s="220"/>
      <c r="B36" s="221"/>
      <c r="C36" s="221"/>
      <c r="D36" s="221"/>
      <c r="E36" s="222" t="s">
        <v>235</v>
      </c>
    </row>
    <row r="37" spans="1:5" ht="6" customHeight="1">
      <c r="A37" s="101"/>
      <c r="E37" s="100"/>
    </row>
    <row r="38" spans="1:5" ht="27" customHeight="1">
      <c r="A38" s="217" t="s">
        <v>208</v>
      </c>
      <c r="B38" s="224"/>
      <c r="C38" s="224"/>
      <c r="D38" s="224"/>
      <c r="E38" s="218" t="s">
        <v>213</v>
      </c>
    </row>
    <row r="39" spans="1:5" ht="19.95" customHeight="1">
      <c r="A39" s="217" t="s">
        <v>100</v>
      </c>
      <c r="B39" s="247"/>
      <c r="C39" s="248"/>
      <c r="D39" s="249"/>
      <c r="E39" s="219"/>
    </row>
    <row r="40" spans="1:5" ht="19.95" customHeight="1">
      <c r="A40" s="217" t="s">
        <v>101</v>
      </c>
      <c r="B40" s="250"/>
      <c r="C40" s="251"/>
      <c r="D40" s="252"/>
      <c r="E40" s="219"/>
    </row>
    <row r="41" spans="1:5" ht="19.95" customHeight="1">
      <c r="A41" s="217" t="s">
        <v>102</v>
      </c>
      <c r="B41" s="247"/>
      <c r="C41" s="248"/>
      <c r="D41" s="249"/>
      <c r="E41" s="219"/>
    </row>
    <row r="42" spans="1:5" ht="19.95" customHeight="1">
      <c r="A42" s="217" t="s">
        <v>103</v>
      </c>
      <c r="B42" s="247"/>
      <c r="C42" s="248"/>
      <c r="D42" s="249"/>
      <c r="E42" s="219"/>
    </row>
    <row r="43" spans="1:5" ht="6" customHeight="1" thickBot="1">
      <c r="A43" s="162"/>
      <c r="B43" s="163"/>
      <c r="C43" s="163"/>
      <c r="D43" s="163"/>
      <c r="E43" s="164"/>
    </row>
  </sheetData>
  <sheetProtection sheet="1" selectLockedCells="1"/>
  <mergeCells count="27">
    <mergeCell ref="B42:D42"/>
    <mergeCell ref="A8:D8"/>
    <mergeCell ref="A11:D11"/>
    <mergeCell ref="A12:D12"/>
    <mergeCell ref="B41:D41"/>
    <mergeCell ref="A23:D23"/>
    <mergeCell ref="A15:D15"/>
    <mergeCell ref="A14:D14"/>
    <mergeCell ref="A26:D26"/>
    <mergeCell ref="A28:D28"/>
    <mergeCell ref="A27:D27"/>
    <mergeCell ref="A1:E1"/>
    <mergeCell ref="A30:E30"/>
    <mergeCell ref="B39:D39"/>
    <mergeCell ref="B40:D40"/>
    <mergeCell ref="D2:E2"/>
    <mergeCell ref="A2:C2"/>
    <mergeCell ref="A4:E4"/>
    <mergeCell ref="A6:D6"/>
    <mergeCell ref="A7:D7"/>
    <mergeCell ref="A22:E22"/>
    <mergeCell ref="A24:D24"/>
    <mergeCell ref="A13:D13"/>
    <mergeCell ref="A16:D16"/>
    <mergeCell ref="A17:D17"/>
    <mergeCell ref="A20:D20"/>
    <mergeCell ref="A25:D25"/>
  </mergeCells>
  <conditionalFormatting sqref="E20">
    <cfRule type="cellIs" dxfId="5" priority="1" operator="greaterThan">
      <formula>0</formula>
    </cfRule>
  </conditionalFormatting>
  <conditionalFormatting sqref="E23:E24">
    <cfRule type="cellIs" dxfId="4" priority="2" operator="greaterThan">
      <formula>0</formula>
    </cfRule>
  </conditionalFormatting>
  <dataValidations count="6">
    <dataValidation type="list" allowBlank="1" showInputMessage="1" showErrorMessage="1" sqref="B39:D42" xr:uid="{00000000-0002-0000-0000-000000000000}">
      <formula1>"Identical - no design or material changes, Not identical - Design/material changed"</formula1>
    </dataValidation>
    <dataValidation type="list" allowBlank="1" showInputMessage="1" showErrorMessage="1" error="Please select a value from the drop-down list" prompt="Please select a value from the drop-down list" sqref="E20" xr:uid="{00000000-0002-0000-0000-000001000000}">
      <formula1>"Pre-Entry A*, Pre-Entry, 3A*, 3A, 3B, 5A*, 5A, 5B, 7A*, 7A, 7B, 10A*, 10A, 10B, 13A*, 13A, 13B, 15A*, 15A, 15B, 20A*, 20A, 20B"</formula1>
    </dataValidation>
    <dataValidation type="list" allowBlank="1" showErrorMessage="1" error="Please select Total Knee or Unicondylar from drop down list" sqref="F10" xr:uid="{60B6163E-F13A-4ED2-8C94-C39CD92C45C2}">
      <formula1>"Total Knee, Unicondylar"</formula1>
    </dataValidation>
    <dataValidation type="list" allowBlank="1" showInputMessage="1" showErrorMessage="1" sqref="E24" xr:uid="{67A089FD-1E13-4FBA-9850-E1D9593486F1}">
      <formula1>"No Rating, Pre-Entry, Pre-Entry A*, 3A*, 3A, 3B, 5A*, 5A, 5B, 7A*, 7A, 7B, 10A*, 10A, 10B, 13A*, 13A, 13B, 15A*, 15A, 15B, 20A*, 20A, 20B"</formula1>
    </dataValidation>
    <dataValidation type="list" allowBlank="1" showInputMessage="1" showErrorMessage="1" error="Please select a value from the drop-down list" prompt="Please select a value from the drop-down list" sqref="E27" xr:uid="{76CCC3DD-8F09-447C-AC46-EEB517A20EFA}">
      <formula1>"Yes, No"</formula1>
    </dataValidation>
    <dataValidation type="list" allowBlank="1" showErrorMessage="1" error="Please select Total Knee or Unicondylar from drop down list" sqref="E10" xr:uid="{F2338EFB-89C7-42B4-A715-175430BF02DB}">
      <formula1>"Total Knee Replacement, Unicondylar Knee Replacement"</formula1>
    </dataValidation>
  </dataValidations>
  <hyperlinks>
    <hyperlink ref="E26" r:id="rId1" xr:uid="{43F3612A-5F2F-48EF-9094-1616ACE19F8A}"/>
  </hyperlinks>
  <pageMargins left="0.25" right="0.25" top="0.75" bottom="0.75" header="0.3" footer="0.3"/>
  <pageSetup paperSize="9" fitToHeight="0" orientation="portrait" horizontalDpi="4294967293" r:id="rId2"/>
  <headerFooter>
    <oddHeader>&amp;CKnee Prosthesis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DDEDA-80EA-4C86-962C-B769448733F2}">
  <sheetPr codeName="Sheet8">
    <pageSetUpPr fitToPage="1"/>
  </sheetPr>
  <dimension ref="A1:B18"/>
  <sheetViews>
    <sheetView showGridLines="0" zoomScaleNormal="100" workbookViewId="0"/>
  </sheetViews>
  <sheetFormatPr defaultRowHeight="13.2"/>
  <cols>
    <col min="1" max="1" width="4.109375" customWidth="1"/>
    <col min="2" max="2" width="83.6640625" customWidth="1"/>
  </cols>
  <sheetData>
    <row r="1" spans="1:2" ht="15.6">
      <c r="A1" s="114" t="s">
        <v>236</v>
      </c>
    </row>
    <row r="3" spans="1:2">
      <c r="A3" s="173" t="s">
        <v>264</v>
      </c>
    </row>
    <row r="6" spans="1:2">
      <c r="A6" s="115" t="s">
        <v>237</v>
      </c>
    </row>
    <row r="8" spans="1:2" ht="33.9" customHeight="1">
      <c r="A8" s="116">
        <v>1</v>
      </c>
      <c r="B8" s="117" t="s">
        <v>238</v>
      </c>
    </row>
    <row r="9" spans="1:2" ht="33.9" customHeight="1">
      <c r="A9" s="116">
        <v>2</v>
      </c>
      <c r="B9" s="117" t="s">
        <v>239</v>
      </c>
    </row>
    <row r="10" spans="1:2" ht="33.9" customHeight="1">
      <c r="A10" s="116">
        <v>3</v>
      </c>
      <c r="B10" s="118" t="s">
        <v>240</v>
      </c>
    </row>
    <row r="11" spans="1:2" ht="33.9" customHeight="1">
      <c r="A11" s="116">
        <v>4</v>
      </c>
      <c r="B11" s="117" t="s">
        <v>241</v>
      </c>
    </row>
    <row r="12" spans="1:2" ht="33.9" customHeight="1">
      <c r="A12" s="116">
        <v>5</v>
      </c>
      <c r="B12" s="118" t="s">
        <v>242</v>
      </c>
    </row>
    <row r="13" spans="1:2" ht="33.9" customHeight="1">
      <c r="A13" s="116"/>
    </row>
    <row r="14" spans="1:2" ht="26.4">
      <c r="B14" s="117" t="s">
        <v>243</v>
      </c>
    </row>
    <row r="18" spans="1:1">
      <c r="A18" s="115"/>
    </row>
  </sheetData>
  <pageMargins left="0.7" right="0.7" top="0.75" bottom="0.75" header="0.3" footer="0.3"/>
  <pageSetup paperSize="9" scale="59" orientation="portrait"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79720-E57D-429C-BCE4-BF8E472C1410}">
  <sheetPr codeName="Sheet3"/>
  <dimension ref="A1:C7"/>
  <sheetViews>
    <sheetView zoomScale="120" zoomScaleNormal="120" workbookViewId="0"/>
  </sheetViews>
  <sheetFormatPr defaultRowHeight="13.2"/>
  <cols>
    <col min="1" max="1" width="75.6640625" style="154" customWidth="1"/>
    <col min="2" max="2" width="16" style="154" customWidth="1"/>
    <col min="3" max="3" width="71.88671875" style="154" customWidth="1"/>
  </cols>
  <sheetData>
    <row r="1" spans="1:3" ht="15.6">
      <c r="A1" s="153" t="s">
        <v>253</v>
      </c>
    </row>
    <row r="2" spans="1:3" ht="13.8" thickBot="1"/>
    <row r="3" spans="1:3">
      <c r="A3" s="155" t="s">
        <v>254</v>
      </c>
      <c r="B3" s="156" t="s">
        <v>255</v>
      </c>
      <c r="C3" s="157" t="s">
        <v>256</v>
      </c>
    </row>
    <row r="4" spans="1:3" s="154" customFormat="1" ht="113.25" customHeight="1">
      <c r="A4" s="158" t="s">
        <v>257</v>
      </c>
      <c r="B4" s="159"/>
      <c r="C4" s="151"/>
    </row>
    <row r="5" spans="1:3" s="154" customFormat="1" ht="113.25" customHeight="1">
      <c r="A5" s="158" t="s">
        <v>258</v>
      </c>
      <c r="B5" s="159"/>
      <c r="C5" s="151"/>
    </row>
    <row r="6" spans="1:3" s="154" customFormat="1" ht="113.25" customHeight="1">
      <c r="A6" s="158" t="s">
        <v>259</v>
      </c>
      <c r="B6" s="159"/>
      <c r="C6" s="151"/>
    </row>
    <row r="7" spans="1:3" ht="113.25" customHeight="1" thickBot="1">
      <c r="A7" s="160" t="s">
        <v>260</v>
      </c>
      <c r="B7" s="161"/>
      <c r="C7" s="152"/>
    </row>
  </sheetData>
  <sheetProtection sheet="1" objects="1" scenarios="1"/>
  <conditionalFormatting sqref="B4:B7">
    <cfRule type="containsBlanks" dxfId="3" priority="1">
      <formula>LEN(TRIM(B4))=0</formula>
    </cfRule>
  </conditionalFormatting>
  <dataValidations count="2">
    <dataValidation type="list" allowBlank="1" showInputMessage="1" showErrorMessage="1" promptTitle="Please select from the list" prompt="If 'no', please clarify" sqref="B7" xr:uid="{64BC1802-F5D4-48AF-88F7-FE35A46C2541}">
      <formula1>"Yes - I have read and agree to the data use declaration,No - I do not agree"</formula1>
    </dataValidation>
    <dataValidation type="list" allowBlank="1" showInputMessage="1" showErrorMessage="1" promptTitle="Please select from the list" prompt="If 'no', please clarify" sqref="B4:B6" xr:uid="{BF0823DF-BDB6-44EB-AFF7-90655FFC10B4}">
      <formula1>"Yes,No"</formula1>
    </dataValidation>
  </dataValidations>
  <pageMargins left="0.70866141732283472" right="0.70866141732283472" top="0.74803149606299213" bottom="0.74803149606299213" header="0.31496062992125984" footer="0.31496062992125984"/>
  <pageSetup paperSize="9" scale="81" orientation="landscape" horizontalDpi="1200" verticalDpi="1200" r:id="rId1"/>
  <headerFooter>
    <oddFooter>&amp;CConfidential&amp;Rv9.2</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2EB91-B60D-4C98-B280-A77D621959E2}">
  <sheetPr codeName="Sheet9"/>
  <dimension ref="A2:I6"/>
  <sheetViews>
    <sheetView zoomScaleNormal="100" zoomScaleSheetLayoutView="90" workbookViewId="0">
      <selection activeCell="A8" sqref="A8"/>
    </sheetView>
  </sheetViews>
  <sheetFormatPr defaultColWidth="8.88671875" defaultRowHeight="13.2"/>
  <sheetData>
    <row r="2" spans="1:9">
      <c r="A2" s="115" t="s">
        <v>270</v>
      </c>
    </row>
    <row r="3" spans="1:9">
      <c r="A3" s="115" t="s">
        <v>271</v>
      </c>
      <c r="F3" s="115"/>
    </row>
    <row r="6" spans="1:9" ht="31.2" customHeight="1">
      <c r="A6" s="276" t="s">
        <v>285</v>
      </c>
      <c r="B6" s="276"/>
      <c r="C6" s="276"/>
      <c r="D6" s="276"/>
      <c r="E6" s="276"/>
      <c r="F6" s="276"/>
      <c r="G6" s="276"/>
      <c r="H6" s="276"/>
      <c r="I6" s="276"/>
    </row>
  </sheetData>
  <mergeCells count="1">
    <mergeCell ref="A6:I6"/>
  </mergeCells>
  <pageMargins left="0.7" right="0.7" top="0.75" bottom="0.75" header="0.3" footer="0.3"/>
  <pageSetup paperSize="9" scale="91" orientation="portrait" horizontalDpi="300" verticalDpi="300" r:id="rId1"/>
  <headerFooter>
    <oddHeader>&amp;C&amp;"Calibri"&amp;8&amp;K000000 CONFIDENTIAL&amp;1#_x000D_</oddHeader>
    <oddFooter>&amp;C_x000D_&amp;1#&amp;"Calibri"&amp;8&amp;K000000 CONFIDENTIAL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Option Button 1">
              <controlPr defaultSize="0" autoFill="0" autoLine="0" autoPict="0">
                <anchor moveWithCells="1">
                  <from>
                    <xdr:col>5</xdr:col>
                    <xdr:colOff>60960</xdr:colOff>
                    <xdr:row>1</xdr:row>
                    <xdr:rowOff>152400</xdr:rowOff>
                  </from>
                  <to>
                    <xdr:col>5</xdr:col>
                    <xdr:colOff>525780</xdr:colOff>
                    <xdr:row>3</xdr:row>
                    <xdr:rowOff>60960</xdr:rowOff>
                  </to>
                </anchor>
              </controlPr>
            </control>
          </mc:Choice>
        </mc:AlternateContent>
        <mc:AlternateContent xmlns:mc="http://schemas.openxmlformats.org/markup-compatibility/2006">
          <mc:Choice Requires="x14">
            <control shapeId="28674" r:id="rId5" name="Option Button 2">
              <controlPr defaultSize="0" autoFill="0" autoLine="0" autoPict="0">
                <anchor moveWithCells="1">
                  <from>
                    <xdr:col>5</xdr:col>
                    <xdr:colOff>541020</xdr:colOff>
                    <xdr:row>1</xdr:row>
                    <xdr:rowOff>152400</xdr:rowOff>
                  </from>
                  <to>
                    <xdr:col>6</xdr:col>
                    <xdr:colOff>396240</xdr:colOff>
                    <xdr:row>3</xdr:row>
                    <xdr:rowOff>53340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C54BC-3A9E-4D43-BB50-6D39DCE1B813}">
  <sheetPr codeName="Sheet2">
    <pageSetUpPr fitToPage="1"/>
  </sheetPr>
  <dimension ref="A1:S88"/>
  <sheetViews>
    <sheetView showGridLines="0" zoomScale="70" zoomScaleNormal="70" workbookViewId="0"/>
  </sheetViews>
  <sheetFormatPr defaultColWidth="9.109375" defaultRowHeight="13.2"/>
  <cols>
    <col min="1" max="1" width="55.44140625" customWidth="1"/>
    <col min="2" max="2" width="12.33203125" customWidth="1"/>
    <col min="3" max="3" width="15" customWidth="1"/>
    <col min="4" max="4" width="3" customWidth="1"/>
    <col min="5" max="5" width="11.109375" customWidth="1"/>
    <col min="6" max="6" width="37.109375" customWidth="1"/>
    <col min="7" max="7" width="9.109375" customWidth="1"/>
    <col min="8" max="8" width="70.88671875" hidden="1" customWidth="1"/>
    <col min="9" max="9" width="10.6640625" hidden="1" customWidth="1"/>
    <col min="10" max="16" width="9.109375" hidden="1" customWidth="1"/>
    <col min="17" max="18" width="14.6640625" hidden="1" customWidth="1"/>
    <col min="19" max="19" width="19.88671875" hidden="1" customWidth="1"/>
    <col min="20" max="20" width="9.109375" customWidth="1"/>
  </cols>
  <sheetData>
    <row r="1" spans="1:18" ht="13.8" thickBot="1">
      <c r="A1" s="146" t="s">
        <v>1</v>
      </c>
      <c r="B1" s="283"/>
      <c r="C1" s="285" t="s">
        <v>0</v>
      </c>
      <c r="D1" s="286"/>
      <c r="E1" s="286"/>
      <c r="F1" s="287"/>
      <c r="H1" t="s">
        <v>261</v>
      </c>
      <c r="I1" t="e">
        <f>INDEX(J1:P1,,MATCH(B58,J1:P1,1))</f>
        <v>#N/A</v>
      </c>
      <c r="J1">
        <v>3</v>
      </c>
      <c r="K1">
        <v>5</v>
      </c>
      <c r="L1">
        <v>7</v>
      </c>
      <c r="M1">
        <v>10</v>
      </c>
      <c r="N1">
        <v>13</v>
      </c>
      <c r="O1">
        <v>15</v>
      </c>
      <c r="P1">
        <v>20</v>
      </c>
    </row>
    <row r="2" spans="1:18" ht="31.8" customHeight="1" thickTop="1">
      <c r="A2" s="147"/>
      <c r="B2" s="284"/>
      <c r="C2" s="288" t="s">
        <v>286</v>
      </c>
      <c r="D2" s="289"/>
      <c r="E2" s="289"/>
      <c r="F2" s="290"/>
      <c r="H2" t="s">
        <v>262</v>
      </c>
      <c r="I2" t="e">
        <f>MATCH(I1 &amp; "A*", $I$31:$O$31,0)</f>
        <v>#N/A</v>
      </c>
    </row>
    <row r="3" spans="1:18" ht="27" thickBot="1">
      <c r="A3" s="148" t="s">
        <v>251</v>
      </c>
      <c r="B3" s="149"/>
      <c r="C3" s="291"/>
      <c r="D3" s="289"/>
      <c r="E3" s="289"/>
      <c r="F3" s="290"/>
      <c r="I3" s="277" t="s">
        <v>80</v>
      </c>
      <c r="J3" s="277"/>
      <c r="K3" s="277"/>
      <c r="L3" s="277" t="s">
        <v>81</v>
      </c>
      <c r="M3" s="277"/>
      <c r="N3" s="277"/>
      <c r="O3" s="120"/>
    </row>
    <row r="4" spans="1:18" ht="40.799999999999997" thickTop="1" thickBot="1">
      <c r="A4" s="148" t="s">
        <v>252</v>
      </c>
      <c r="B4" s="150"/>
      <c r="C4" s="291"/>
      <c r="D4" s="289"/>
      <c r="E4" s="289"/>
      <c r="F4" s="290"/>
      <c r="H4" t="s">
        <v>50</v>
      </c>
      <c r="I4" s="120" t="s">
        <v>76</v>
      </c>
      <c r="J4" s="120" t="s">
        <v>77</v>
      </c>
      <c r="K4" s="120" t="s">
        <v>78</v>
      </c>
      <c r="L4" s="120" t="e">
        <f>$I$1 &amp; "A*"</f>
        <v>#N/A</v>
      </c>
      <c r="M4" s="120" t="e">
        <f>$I$1&amp;"A"</f>
        <v>#N/A</v>
      </c>
      <c r="N4" s="120" t="e">
        <f>$I$1 &amp; "B"</f>
        <v>#N/A</v>
      </c>
      <c r="O4" s="120"/>
      <c r="P4" t="s">
        <v>86</v>
      </c>
      <c r="Q4" t="s">
        <v>93</v>
      </c>
      <c r="R4" t="s">
        <v>87</v>
      </c>
    </row>
    <row r="5" spans="1:18" ht="13.8" thickTop="1">
      <c r="A5" s="119" t="s">
        <v>2</v>
      </c>
      <c r="F5" s="1"/>
      <c r="I5" s="121"/>
      <c r="J5" s="121"/>
      <c r="K5" s="81"/>
      <c r="Q5" t="b">
        <f>ISERROR($I$2)</f>
        <v>1</v>
      </c>
      <c r="R5" t="s">
        <v>263</v>
      </c>
    </row>
    <row r="6" spans="1:18" ht="13.8" customHeight="1">
      <c r="A6" s="2" t="s">
        <v>74</v>
      </c>
      <c r="B6" s="280" t="str">
        <f>IF(ISBLANK(ConstructType),"Select the type on the front sheet",(ConstructType))</f>
        <v>Select the type on the front sheet</v>
      </c>
      <c r="C6" s="281"/>
      <c r="D6" s="281"/>
      <c r="E6" s="281"/>
      <c r="F6" s="282"/>
      <c r="H6" t="s">
        <v>32</v>
      </c>
      <c r="I6" t="e">
        <f ca="1">OFFSET('Knee Clinical Data 1'!$H32,0,$I$2)</f>
        <v>#N/A</v>
      </c>
      <c r="J6" t="e">
        <f ca="1">OFFSET('Knee Clinical Data 1'!$H$39,0,$I$2)</f>
        <v>#N/A</v>
      </c>
      <c r="K6" t="e">
        <f ca="1">OFFSET('Knee Clinical Data 1'!$H$46,0,$I$2)</f>
        <v>#N/A</v>
      </c>
      <c r="L6" t="e">
        <f>IF($B$14="",NA(), $B$14&gt;=I6)</f>
        <v>#N/A</v>
      </c>
      <c r="M6" t="e">
        <f>IF($B$14="",NA(), $B$14&gt;=J6)</f>
        <v>#N/A</v>
      </c>
      <c r="N6" t="e">
        <f>IF($B$14="",NA(), $B$14&gt;=K6)</f>
        <v>#N/A</v>
      </c>
      <c r="O6" t="e">
        <f>IF($B$14="",NA(), $B$14&gt;=L6)</f>
        <v>#N/A</v>
      </c>
      <c r="P6" t="e">
        <f t="shared" ref="P6:P12" si="0">NOT(OR(L6:O6, Q6))</f>
        <v>#N/A</v>
      </c>
      <c r="Q6" t="b">
        <f t="shared" ref="Q6:Q12" si="1">ISERROR(AND(L6:O6))</f>
        <v>1</v>
      </c>
      <c r="R6" t="s">
        <v>7</v>
      </c>
    </row>
    <row r="7" spans="1:18">
      <c r="A7" s="2" t="s">
        <v>98</v>
      </c>
      <c r="B7" s="280" t="str">
        <f>IF(ISBLANK(brand),"Specify on the front sheet",(brand))</f>
        <v>Specify on the front sheet</v>
      </c>
      <c r="C7" s="281"/>
      <c r="D7" s="281"/>
      <c r="E7" s="281"/>
      <c r="F7" s="282"/>
      <c r="H7" t="s">
        <v>72</v>
      </c>
      <c r="I7" t="e">
        <f ca="1">OFFSET('Knee Clinical Data 1'!$H33,0,$I$2)</f>
        <v>#N/A</v>
      </c>
      <c r="J7" t="e">
        <f ca="1">OFFSET('Knee Clinical Data 1'!$H$39,0,$I$2)</f>
        <v>#N/A</v>
      </c>
      <c r="K7" t="e">
        <f ca="1">OFFSET($H$46,0,$I$2)</f>
        <v>#N/A</v>
      </c>
      <c r="L7" t="e">
        <f>IF($B$15="",NA(),$B$15&gt;=I7)</f>
        <v>#N/A</v>
      </c>
      <c r="M7" t="e">
        <f>IF($B$15="",NA(),$B$15&gt;=J7)</f>
        <v>#N/A</v>
      </c>
      <c r="N7" t="e">
        <f>IF($B$15="",NA(),$B$15&gt;=K7)</f>
        <v>#N/A</v>
      </c>
      <c r="O7" t="e">
        <f>IF($B$15="",NA(),$B$15&gt;=L7)</f>
        <v>#N/A</v>
      </c>
      <c r="P7" t="e">
        <f t="shared" si="0"/>
        <v>#N/A</v>
      </c>
      <c r="Q7" t="b">
        <f t="shared" si="1"/>
        <v>1</v>
      </c>
      <c r="R7" t="s">
        <v>88</v>
      </c>
    </row>
    <row r="8" spans="1:18" ht="13.5" customHeight="1">
      <c r="A8" s="2" t="s">
        <v>3</v>
      </c>
      <c r="B8" s="280" t="str">
        <f>IF(ISBLANK(femur_type),"Specify on the front sheet",(femur_type))</f>
        <v>Specify on the front sheet</v>
      </c>
      <c r="C8" s="281"/>
      <c r="D8" s="281"/>
      <c r="E8" s="281"/>
      <c r="F8" s="282"/>
      <c r="H8" t="s">
        <v>94</v>
      </c>
      <c r="L8" t="e">
        <f>AND(L6:L7)</f>
        <v>#N/A</v>
      </c>
      <c r="M8" t="e">
        <f t="shared" ref="M8:N8" si="2">AND(M6:M7)</f>
        <v>#N/A</v>
      </c>
      <c r="N8" t="e">
        <f t="shared" si="2"/>
        <v>#N/A</v>
      </c>
      <c r="O8" t="e">
        <f t="shared" ref="O8" si="3">AND(O6:O7)</f>
        <v>#N/A</v>
      </c>
      <c r="P8" t="e">
        <f t="shared" si="0"/>
        <v>#N/A</v>
      </c>
      <c r="Q8" t="b">
        <f t="shared" si="1"/>
        <v>1</v>
      </c>
    </row>
    <row r="9" spans="1:18" ht="13.5" customHeight="1">
      <c r="A9" s="2" t="s">
        <v>4</v>
      </c>
      <c r="B9" s="280" t="str">
        <f>IF(ISBLANK(tibia_type),"Specify on the front sheet",(tibia_type))</f>
        <v>Specify on the front sheet</v>
      </c>
      <c r="C9" s="281"/>
      <c r="D9" s="281"/>
      <c r="E9" s="281"/>
      <c r="F9" s="282"/>
      <c r="H9" t="s">
        <v>33</v>
      </c>
      <c r="I9" t="e">
        <f ca="1">OFFSET('Knee Clinical Data 1'!$H34,0,$I$2)</f>
        <v>#N/A</v>
      </c>
      <c r="J9" t="e">
        <f ca="1">OFFSET('Knee Clinical Data 1'!H40,0,$I$2)</f>
        <v>#N/A</v>
      </c>
      <c r="K9" t="e">
        <f ca="1">OFFSET(H47,0,$I$2)</f>
        <v>#N/A</v>
      </c>
      <c r="L9" t="e">
        <f>IF($B$33="", NA(), $B$33&gt;=I9)</f>
        <v>#N/A</v>
      </c>
      <c r="M9" t="e">
        <f>IF($B$33="", NA(), $B$33&gt;=J9)</f>
        <v>#N/A</v>
      </c>
      <c r="N9" t="e">
        <f>IF($B$33="", NA(), $B$33&gt;=K9)</f>
        <v>#N/A</v>
      </c>
      <c r="O9" t="e">
        <f>IF($B$33="", NA(), $B$33&gt;=L9)</f>
        <v>#N/A</v>
      </c>
      <c r="P9" t="e">
        <f t="shared" si="0"/>
        <v>#N/A</v>
      </c>
      <c r="Q9" t="b">
        <f t="shared" si="1"/>
        <v>1</v>
      </c>
      <c r="R9" t="s">
        <v>89</v>
      </c>
    </row>
    <row r="10" spans="1:18" ht="13.5" customHeight="1">
      <c r="A10" s="122" t="s">
        <v>5</v>
      </c>
      <c r="B10" s="280" t="str">
        <f>IF(ISBLANK(articulating_surface),"Specify on the front sheet",(articulating_surface))</f>
        <v>Specify on the front sheet</v>
      </c>
      <c r="C10" s="281"/>
      <c r="D10" s="281"/>
      <c r="E10" s="281"/>
      <c r="F10" s="282"/>
      <c r="H10" t="s">
        <v>34</v>
      </c>
      <c r="I10" t="e">
        <f ca="1">OFFSET('Knee Clinical Data 1'!$H35,0,$I$2)</f>
        <v>#N/A</v>
      </c>
      <c r="J10" t="e">
        <f ca="1">OFFSET('Knee Clinical Data 1'!H41,0,$I$2)</f>
        <v>#N/A</v>
      </c>
      <c r="K10" t="e">
        <f ca="1">OFFSET(H48,0,$I$2)</f>
        <v>#N/A</v>
      </c>
      <c r="L10" t="e">
        <f>IF($B$59="",NA(),$B$59&gt;=I10)</f>
        <v>#N/A</v>
      </c>
      <c r="M10" t="e">
        <f>IF($B$59="",NA(),$B$59&gt;=J10)</f>
        <v>#N/A</v>
      </c>
      <c r="N10" t="e">
        <f>IF($B$59="",NA(),$B$59&gt;=K10)</f>
        <v>#N/A</v>
      </c>
      <c r="O10" t="e">
        <f>IF($B$59="",NA(),$B$59&gt;=L10)</f>
        <v>#N/A</v>
      </c>
      <c r="P10" t="e">
        <f t="shared" si="0"/>
        <v>#N/A</v>
      </c>
      <c r="Q10" t="b">
        <f t="shared" si="1"/>
        <v>1</v>
      </c>
      <c r="R10" t="s">
        <v>90</v>
      </c>
    </row>
    <row r="11" spans="1:18" ht="13.5" customHeight="1">
      <c r="A11" s="122" t="s">
        <v>244</v>
      </c>
      <c r="B11" s="280" t="str">
        <f>IF(ISBLANK(patella),"Specify on the front sheet",(patella))</f>
        <v>Specify on the front sheet</v>
      </c>
      <c r="C11" s="281"/>
      <c r="D11" s="281"/>
      <c r="E11" s="281"/>
      <c r="F11" s="282"/>
      <c r="H11" t="s">
        <v>75</v>
      </c>
      <c r="I11" s="81" t="e">
        <f ca="1">OFFSET('Knee Clinical Data 1'!$H36,0,$I$2)</f>
        <v>#N/A</v>
      </c>
      <c r="J11" s="81" t="e">
        <f ca="1">OFFSET('Knee Clinical Data 1'!H42,0,$I$2)</f>
        <v>#N/A</v>
      </c>
      <c r="K11" s="82">
        <v>1</v>
      </c>
      <c r="L11" t="e">
        <f>IF($D$63="",NA(),$D$63&lt;=I11)</f>
        <v>#N/A</v>
      </c>
      <c r="M11" t="e">
        <f>IF($D$63="",NA(),$D$63&lt;=J11)</f>
        <v>#N/A</v>
      </c>
      <c r="N11" t="e">
        <f>IF($D$63="",NA(),$D$63&lt;=K11)</f>
        <v>#N/A</v>
      </c>
      <c r="O11" t="e">
        <f>IF($D$63="",NA(),$D$63&lt;=L11)</f>
        <v>#N/A</v>
      </c>
      <c r="P11" t="e">
        <f t="shared" si="0"/>
        <v>#N/A</v>
      </c>
      <c r="Q11" t="b">
        <f t="shared" si="1"/>
        <v>1</v>
      </c>
      <c r="R11" t="s">
        <v>91</v>
      </c>
    </row>
    <row r="12" spans="1:18" ht="13.8" thickBot="1">
      <c r="A12" s="123"/>
      <c r="B12" s="235"/>
      <c r="C12" s="236"/>
      <c r="F12" s="1"/>
      <c r="H12" t="s">
        <v>49</v>
      </c>
      <c r="I12" s="121" t="e">
        <f ca="1">I11</f>
        <v>#N/A</v>
      </c>
      <c r="J12" s="121" t="e">
        <f ca="1">J11</f>
        <v>#N/A</v>
      </c>
      <c r="K12" s="81" t="e">
        <f ca="1">OFFSET(H49,0,$I$2)</f>
        <v>#N/A</v>
      </c>
      <c r="L12" t="e">
        <f>IF($C$63="", NA(), $C$63&lt;=I12)</f>
        <v>#N/A</v>
      </c>
      <c r="M12" t="e">
        <f>IF($C$63="", NA(), $C$63&lt;=J12)</f>
        <v>#N/A</v>
      </c>
      <c r="N12" t="e">
        <f>IF($C$63="", NA(), $C$63&lt;=K12)</f>
        <v>#N/A</v>
      </c>
      <c r="O12" t="e">
        <f>IF($C$63="", NA(), $C$63&lt;=L12)</f>
        <v>#N/A</v>
      </c>
      <c r="P12" t="e">
        <f t="shared" si="0"/>
        <v>#N/A</v>
      </c>
      <c r="Q12" t="b">
        <f t="shared" si="1"/>
        <v>1</v>
      </c>
      <c r="R12" t="s">
        <v>92</v>
      </c>
    </row>
    <row r="13" spans="1:18" ht="13.8" thickBot="1">
      <c r="A13" s="119" t="s">
        <v>6</v>
      </c>
      <c r="B13" s="237" t="s">
        <v>17</v>
      </c>
      <c r="C13" s="237"/>
      <c r="E13" s="304" t="s">
        <v>9</v>
      </c>
      <c r="F13" s="305"/>
      <c r="H13" t="s">
        <v>79</v>
      </c>
      <c r="L13" t="e">
        <f>AND(L9:L12)</f>
        <v>#N/A</v>
      </c>
      <c r="M13" t="e">
        <f t="shared" ref="M13:N13" si="4">AND(M9:M12)</f>
        <v>#N/A</v>
      </c>
      <c r="N13" t="e">
        <f t="shared" si="4"/>
        <v>#N/A</v>
      </c>
      <c r="O13" t="e">
        <f t="shared" ref="O13" si="5">AND(O9:O12)</f>
        <v>#N/A</v>
      </c>
      <c r="P13" t="e">
        <f>NOT(OR(L13:O13, Q13))</f>
        <v>#N/A</v>
      </c>
      <c r="Q13" t="b">
        <f>OR(Q5:Q12)</f>
        <v>1</v>
      </c>
      <c r="R13" t="str">
        <f>IFERROR(": " &amp; INDEX(R5:R12, MATCH(TRUE,Q5:Q12,0)) &amp; " missing", "")</f>
        <v>: Kaplan Meier Survival Time missing</v>
      </c>
    </row>
    <row r="14" spans="1:18" ht="14.4" customHeight="1" thickBot="1">
      <c r="A14" s="124" t="s">
        <v>7</v>
      </c>
      <c r="B14" s="125"/>
      <c r="C14" s="126"/>
      <c r="E14" s="288" t="s">
        <v>73</v>
      </c>
      <c r="F14" s="306"/>
      <c r="H14" t="s">
        <v>82</v>
      </c>
      <c r="I14" t="str">
        <f>INDEX(L4:Q4,,MATCH(TRUE,L13:Q13,0)) &amp; J14</f>
        <v>Incomplete</v>
      </c>
      <c r="J14" t="str">
        <f>IFERROR(IF(NOT(INDEX(L8:N8,,MATCH(TRUE,L13:N13,0))), " performance, but requires more centres/surgeons", ""), "")</f>
        <v/>
      </c>
    </row>
    <row r="15" spans="1:18" ht="13.8" thickBot="1">
      <c r="A15" s="124" t="s">
        <v>8</v>
      </c>
      <c r="B15" s="127"/>
      <c r="C15" s="2"/>
      <c r="E15" s="288"/>
      <c r="F15" s="306"/>
    </row>
    <row r="16" spans="1:18" ht="13.8" thickBot="1">
      <c r="A16" s="124" t="s">
        <v>69</v>
      </c>
      <c r="B16" s="127"/>
      <c r="E16" s="288"/>
      <c r="F16" s="306"/>
      <c r="I16" s="277" t="s">
        <v>80</v>
      </c>
      <c r="J16" s="277"/>
      <c r="K16" s="277"/>
      <c r="L16" s="277" t="s">
        <v>81</v>
      </c>
      <c r="M16" s="277"/>
      <c r="N16" s="277"/>
      <c r="O16" s="120"/>
    </row>
    <row r="17" spans="1:18">
      <c r="A17" s="128" t="s">
        <v>70</v>
      </c>
      <c r="E17" s="288"/>
      <c r="F17" s="306"/>
      <c r="H17" t="s">
        <v>51</v>
      </c>
      <c r="I17" s="120" t="s">
        <v>76</v>
      </c>
      <c r="J17" s="120" t="s">
        <v>77</v>
      </c>
      <c r="K17" s="120" t="s">
        <v>78</v>
      </c>
      <c r="L17" s="120" t="e">
        <f>$I$1 &amp; "A*"</f>
        <v>#N/A</v>
      </c>
      <c r="M17" s="120" t="e">
        <f>$I$1&amp;"A"</f>
        <v>#N/A</v>
      </c>
      <c r="N17" s="120" t="e">
        <f>$I$1 &amp; "B"</f>
        <v>#N/A</v>
      </c>
      <c r="O17" s="120"/>
      <c r="P17" t="s">
        <v>86</v>
      </c>
      <c r="Q17" t="s">
        <v>93</v>
      </c>
      <c r="R17" t="s">
        <v>87</v>
      </c>
    </row>
    <row r="18" spans="1:18">
      <c r="A18" s="124"/>
      <c r="B18" s="238"/>
      <c r="E18" s="288"/>
      <c r="F18" s="306"/>
      <c r="I18" s="121"/>
      <c r="J18" s="121"/>
      <c r="K18" s="81"/>
      <c r="Q18" t="b">
        <f>ISERROR($I$2)</f>
        <v>1</v>
      </c>
      <c r="R18" t="s">
        <v>225</v>
      </c>
    </row>
    <row r="19" spans="1:18" ht="13.8" thickBot="1">
      <c r="A19" s="119" t="s">
        <v>222</v>
      </c>
      <c r="B19" s="238"/>
      <c r="E19" s="288"/>
      <c r="F19" s="306"/>
      <c r="H19" t="s">
        <v>32</v>
      </c>
      <c r="I19" t="e">
        <f ca="1">OFFSET(H57,0,$I$2)</f>
        <v>#N/A</v>
      </c>
      <c r="J19" t="e">
        <f ca="1">OFFSET($H$64,0,$I$2)</f>
        <v>#N/A</v>
      </c>
      <c r="K19" t="e">
        <f ca="1">OFFSET($H$71,0,$I$2)</f>
        <v>#N/A</v>
      </c>
      <c r="L19" t="e">
        <f>IF($B$14="",NA(), $B$14&gt;=I19)</f>
        <v>#N/A</v>
      </c>
      <c r="M19" t="e">
        <f>IF($B$14="",NA(), $B$14&gt;=J19)</f>
        <v>#N/A</v>
      </c>
      <c r="N19" t="e">
        <f>IF($B$14="",NA(), $B$14&gt;=K19)</f>
        <v>#N/A</v>
      </c>
      <c r="O19" t="e">
        <f>IF($B$14="",NA(), $B$14&gt;=L19)</f>
        <v>#N/A</v>
      </c>
      <c r="P19" t="e">
        <f t="shared" ref="P19:P26" si="6">NOT(OR(L19:O19))</f>
        <v>#N/A</v>
      </c>
      <c r="Q19" t="b">
        <f t="shared" ref="Q19" si="7">ISERROR(AND(L19:N19))</f>
        <v>1</v>
      </c>
      <c r="R19" t="s">
        <v>7</v>
      </c>
    </row>
    <row r="20" spans="1:18" ht="14.1" customHeight="1" thickBot="1">
      <c r="A20" s="127"/>
      <c r="B20" s="238"/>
      <c r="E20" s="288"/>
      <c r="F20" s="306"/>
      <c r="H20" t="s">
        <v>72</v>
      </c>
      <c r="I20" t="e">
        <f ca="1">OFFSET(H58,0,$I$2)</f>
        <v>#N/A</v>
      </c>
      <c r="J20" t="e">
        <f ca="1">OFFSET($H$64,0,$I$2)</f>
        <v>#N/A</v>
      </c>
      <c r="K20" t="e">
        <f ca="1">OFFSET($H71,0,$I$2)</f>
        <v>#N/A</v>
      </c>
      <c r="L20" t="e">
        <f>IF($B$15="",NA(),$B$15&gt;=I20)</f>
        <v>#N/A</v>
      </c>
      <c r="M20" t="e">
        <f>IF($B$15="",NA(),$B$15&gt;=J20)</f>
        <v>#N/A</v>
      </c>
      <c r="N20" t="e">
        <f>IF($B$15="",NA(),$B$15&gt;=K20)</f>
        <v>#N/A</v>
      </c>
      <c r="O20" t="e">
        <f>IF($B$15="",NA(),$B$15&gt;=L20)</f>
        <v>#N/A</v>
      </c>
      <c r="P20" t="e">
        <f t="shared" si="6"/>
        <v>#N/A</v>
      </c>
      <c r="Q20" t="b">
        <f t="shared" ref="Q20:Q25" si="8">ISERROR(AND(L20:O20))</f>
        <v>1</v>
      </c>
      <c r="R20" t="s">
        <v>88</v>
      </c>
    </row>
    <row r="21" spans="1:18" ht="14.1" customHeight="1">
      <c r="A21" s="2"/>
      <c r="B21" s="238"/>
      <c r="E21" s="288"/>
      <c r="F21" s="306"/>
      <c r="H21" t="s">
        <v>94</v>
      </c>
      <c r="L21" t="e">
        <f>AND(L19:L20)</f>
        <v>#N/A</v>
      </c>
      <c r="M21" t="e">
        <f>AND(M19:M20)</f>
        <v>#N/A</v>
      </c>
      <c r="N21" t="e">
        <f>AND(N19:N20)</f>
        <v>#N/A</v>
      </c>
      <c r="O21" t="e">
        <f>AND(O19:O20)</f>
        <v>#N/A</v>
      </c>
      <c r="P21" t="e">
        <f t="shared" si="6"/>
        <v>#N/A</v>
      </c>
      <c r="Q21" t="b">
        <f t="shared" si="8"/>
        <v>1</v>
      </c>
    </row>
    <row r="22" spans="1:18" ht="14.1" customHeight="1" thickBot="1">
      <c r="A22" s="119" t="s">
        <v>83</v>
      </c>
      <c r="B22" s="239"/>
      <c r="C22" s="239"/>
      <c r="E22" s="288"/>
      <c r="F22" s="306"/>
      <c r="H22" t="s">
        <v>33</v>
      </c>
      <c r="I22" t="e">
        <f ca="1">OFFSET(H59,0,$I$2)</f>
        <v>#N/A</v>
      </c>
      <c r="J22" t="e">
        <f ca="1">OFFSET($H65,0,$I$2)</f>
        <v>#N/A</v>
      </c>
      <c r="K22" t="e">
        <f ca="1">OFFSET($H72,0,$I$2)</f>
        <v>#N/A</v>
      </c>
      <c r="L22" t="e">
        <f>IF($B$33="", NA(), $B$33&gt;=I22)</f>
        <v>#N/A</v>
      </c>
      <c r="M22" t="e">
        <f>IF($B$33="", NA(), $B$33&gt;=J22)</f>
        <v>#N/A</v>
      </c>
      <c r="N22" t="e">
        <f>IF($B$33="", NA(), $B$33&gt;=K22)</f>
        <v>#N/A</v>
      </c>
      <c r="O22" t="e">
        <f>IF($B$33="", NA(), $B$33&gt;=L22)</f>
        <v>#N/A</v>
      </c>
      <c r="P22" t="e">
        <f t="shared" si="6"/>
        <v>#N/A</v>
      </c>
      <c r="Q22" t="b">
        <f t="shared" si="8"/>
        <v>1</v>
      </c>
      <c r="R22" t="s">
        <v>89</v>
      </c>
    </row>
    <row r="23" spans="1:18" ht="14.1" customHeight="1" thickBot="1">
      <c r="A23" s="2" t="s">
        <v>85</v>
      </c>
      <c r="B23" s="127"/>
      <c r="E23" s="288"/>
      <c r="F23" s="306"/>
      <c r="H23" t="s">
        <v>34</v>
      </c>
      <c r="I23" t="e">
        <f ca="1">OFFSET(H60,0,$I$2)</f>
        <v>#N/A</v>
      </c>
      <c r="J23" t="e">
        <f ca="1">OFFSET($H66,0,$I$2)</f>
        <v>#N/A</v>
      </c>
      <c r="K23" t="e">
        <f ca="1">OFFSET($H73,0,$I$2)</f>
        <v>#N/A</v>
      </c>
      <c r="L23" t="e">
        <f>IF($B$59="",NA(),$B$59&gt;=I23)</f>
        <v>#N/A</v>
      </c>
      <c r="M23" t="e">
        <f>IF($B$59="",NA(),$B$59&gt;=J23)</f>
        <v>#N/A</v>
      </c>
      <c r="N23" t="e">
        <f>IF($B$59="",NA(),$B$59&gt;=K23)</f>
        <v>#N/A</v>
      </c>
      <c r="O23" t="e">
        <f>IF($B$59="",NA(),$B$59&gt;=L23)</f>
        <v>#N/A</v>
      </c>
      <c r="P23" t="e">
        <f t="shared" si="6"/>
        <v>#N/A</v>
      </c>
      <c r="Q23" t="b">
        <f t="shared" si="8"/>
        <v>1</v>
      </c>
      <c r="R23" t="s">
        <v>90</v>
      </c>
    </row>
    <row r="24" spans="1:18" ht="14.1" customHeight="1" thickBot="1">
      <c r="A24" s="2" t="s">
        <v>52</v>
      </c>
      <c r="B24" s="127"/>
      <c r="C24" s="129" t="str">
        <f>IFERROR(B24/B23,"")</f>
        <v/>
      </c>
      <c r="E24" s="288"/>
      <c r="F24" s="306"/>
      <c r="H24" t="s">
        <v>75</v>
      </c>
      <c r="I24" s="81" t="e">
        <f ca="1">OFFSET(H61,0,$I$2)</f>
        <v>#N/A</v>
      </c>
      <c r="J24" s="81" t="e">
        <f ca="1">OFFSET($H67,0,$I$2)</f>
        <v>#N/A</v>
      </c>
      <c r="K24" s="82">
        <v>1</v>
      </c>
      <c r="L24" t="e">
        <f>IF($D$63="",NA(),$D$63&lt;=I24)</f>
        <v>#N/A</v>
      </c>
      <c r="M24" t="e">
        <f>IF($D$63="",NA(),$D$63&lt;=J24)</f>
        <v>#N/A</v>
      </c>
      <c r="N24" t="e">
        <f>IF($D$63="",NA(),$D$63&lt;=K24)</f>
        <v>#N/A</v>
      </c>
      <c r="O24" t="e">
        <f>IF($D$63="",NA(),$D$63&lt;=L24)</f>
        <v>#N/A</v>
      </c>
      <c r="P24" t="e">
        <f t="shared" si="6"/>
        <v>#N/A</v>
      </c>
      <c r="Q24" t="b">
        <f t="shared" si="8"/>
        <v>1</v>
      </c>
      <c r="R24" t="s">
        <v>91</v>
      </c>
    </row>
    <row r="25" spans="1:18" ht="14.1" customHeight="1" thickBot="1">
      <c r="A25" s="2" t="s">
        <v>53</v>
      </c>
      <c r="B25" s="127"/>
      <c r="C25" s="129" t="str">
        <f>IFERROR(B25/B23,"")</f>
        <v/>
      </c>
      <c r="E25" s="288"/>
      <c r="F25" s="306"/>
      <c r="H25" t="s">
        <v>49</v>
      </c>
      <c r="I25" s="121" t="e">
        <f ca="1">I24</f>
        <v>#N/A</v>
      </c>
      <c r="J25" s="121" t="e">
        <f ca="1">J24</f>
        <v>#N/A</v>
      </c>
      <c r="K25" s="81" t="e">
        <f ca="1">OFFSET(H74,0,$I$2)</f>
        <v>#N/A</v>
      </c>
      <c r="L25" t="e">
        <f>IF($C$63="", NA(), $C$63&lt;=I25)</f>
        <v>#N/A</v>
      </c>
      <c r="M25" t="e">
        <f>IF($C$63="", NA(), $C$63&lt;=J25)</f>
        <v>#N/A</v>
      </c>
      <c r="N25" t="e">
        <f>IF($C$63="", NA(), $C$63&lt;=K25)</f>
        <v>#N/A</v>
      </c>
      <c r="O25" t="e">
        <f>IF($C$63="", NA(), $C$63&lt;=L25)</f>
        <v>#N/A</v>
      </c>
      <c r="P25" t="e">
        <f t="shared" si="6"/>
        <v>#N/A</v>
      </c>
      <c r="Q25" t="b">
        <f t="shared" si="8"/>
        <v>1</v>
      </c>
      <c r="R25" t="s">
        <v>92</v>
      </c>
    </row>
    <row r="26" spans="1:18" ht="14.1" customHeight="1" thickBot="1">
      <c r="A26" s="2" t="s">
        <v>10</v>
      </c>
      <c r="B26" s="127"/>
      <c r="C26" s="130"/>
      <c r="E26" s="288"/>
      <c r="F26" s="306"/>
      <c r="H26" t="s">
        <v>79</v>
      </c>
      <c r="L26" t="e">
        <f>AND(L22:L25)</f>
        <v>#N/A</v>
      </c>
      <c r="M26" t="e">
        <f t="shared" ref="M26:N26" si="9">AND(M22:M25)</f>
        <v>#N/A</v>
      </c>
      <c r="N26" t="e">
        <f t="shared" si="9"/>
        <v>#N/A</v>
      </c>
      <c r="O26" t="e">
        <f t="shared" ref="O26" si="10">AND(O22:O25)</f>
        <v>#N/A</v>
      </c>
      <c r="P26" t="e">
        <f t="shared" si="6"/>
        <v>#N/A</v>
      </c>
      <c r="Q26" t="b">
        <f>OR(Q18:Q25)</f>
        <v>1</v>
      </c>
      <c r="R26" t="str">
        <f>IFERROR(": " &amp; INDEX(R18:R25, MATCH(TRUE,Q18:Q25,0)) &amp; " missing", "")</f>
        <v>: Kaplan Meier survival time missing</v>
      </c>
    </row>
    <row r="27" spans="1:18" ht="14.1" customHeight="1">
      <c r="A27" s="2"/>
      <c r="E27" s="288"/>
      <c r="F27" s="306"/>
      <c r="H27" t="s">
        <v>82</v>
      </c>
      <c r="I27" t="str">
        <f>IFERROR(INDEX(L17:Q17,,MATCH(TRUE,L26:Q26,0)), "Incomplete") &amp; R21</f>
        <v>Incomplete</v>
      </c>
      <c r="J27" t="str">
        <f>IFERROR(IF(NOT(INDEX(L21:N21,,MATCH(TRUE,L26:N26,0))), " performance, but requires more centres/surgeons", ""), "")</f>
        <v/>
      </c>
    </row>
    <row r="28" spans="1:18" ht="13.8" thickBot="1">
      <c r="A28" s="2" t="s">
        <v>11</v>
      </c>
      <c r="E28" s="288"/>
      <c r="F28" s="306"/>
      <c r="I28" s="121"/>
      <c r="J28" s="121"/>
      <c r="K28" s="81"/>
    </row>
    <row r="29" spans="1:18" ht="13.8" thickBot="1">
      <c r="A29" s="124" t="s">
        <v>12</v>
      </c>
      <c r="B29" s="127"/>
      <c r="E29" s="288"/>
      <c r="F29" s="306"/>
    </row>
    <row r="30" spans="1:18" ht="18" thickBot="1">
      <c r="A30" s="124" t="s">
        <v>13</v>
      </c>
      <c r="B30" s="127"/>
      <c r="E30" s="288"/>
      <c r="F30" s="306"/>
      <c r="H30" s="279" t="s">
        <v>50</v>
      </c>
      <c r="I30" s="279"/>
      <c r="J30" s="279"/>
      <c r="K30" s="279"/>
      <c r="L30" s="279"/>
      <c r="M30" s="279"/>
      <c r="N30" s="279"/>
      <c r="O30" s="131"/>
      <c r="P30" s="131"/>
    </row>
    <row r="31" spans="1:18" ht="14.4" thickBot="1">
      <c r="A31" s="124" t="s">
        <v>14</v>
      </c>
      <c r="B31" s="127"/>
      <c r="E31" s="288"/>
      <c r="F31" s="306"/>
      <c r="H31" s="192" t="s">
        <v>26</v>
      </c>
      <c r="I31" s="193" t="s">
        <v>27</v>
      </c>
      <c r="J31" s="193" t="s">
        <v>28</v>
      </c>
      <c r="K31" s="193" t="s">
        <v>29</v>
      </c>
      <c r="L31" s="193" t="s">
        <v>30</v>
      </c>
      <c r="M31" s="193" t="s">
        <v>31</v>
      </c>
      <c r="N31" s="193" t="s">
        <v>227</v>
      </c>
      <c r="O31" s="193" t="s">
        <v>265</v>
      </c>
    </row>
    <row r="32" spans="1:18" ht="14.4" thickBot="1">
      <c r="A32" s="2"/>
      <c r="E32" s="288"/>
      <c r="F32" s="306"/>
      <c r="H32" s="194" t="s">
        <v>32</v>
      </c>
      <c r="I32" s="195">
        <v>3</v>
      </c>
      <c r="J32" s="195">
        <v>3</v>
      </c>
      <c r="K32" s="195">
        <v>3</v>
      </c>
      <c r="L32" s="195">
        <v>3</v>
      </c>
      <c r="M32" s="195">
        <v>3</v>
      </c>
      <c r="N32" s="195">
        <v>3</v>
      </c>
      <c r="O32" s="195">
        <v>3</v>
      </c>
    </row>
    <row r="33" spans="1:15" ht="14.4" thickBot="1">
      <c r="A33" s="2" t="s">
        <v>84</v>
      </c>
      <c r="B33" s="127"/>
      <c r="E33" s="288"/>
      <c r="F33" s="306"/>
      <c r="H33" s="194" t="s">
        <v>72</v>
      </c>
      <c r="I33" s="195">
        <v>3</v>
      </c>
      <c r="J33" s="195">
        <v>3</v>
      </c>
      <c r="K33" s="195">
        <v>3</v>
      </c>
      <c r="L33" s="195">
        <v>3</v>
      </c>
      <c r="M33" s="195">
        <v>3</v>
      </c>
      <c r="N33" s="195">
        <v>3</v>
      </c>
      <c r="O33" s="195">
        <v>3</v>
      </c>
    </row>
    <row r="34" spans="1:15" ht="14.4" thickBot="1">
      <c r="A34" s="2" t="s">
        <v>68</v>
      </c>
      <c r="B34" s="127"/>
      <c r="C34" s="132" t="str">
        <f>IFERROR(B34/B33,"")</f>
        <v/>
      </c>
      <c r="E34" s="288"/>
      <c r="F34" s="306"/>
      <c r="H34" s="194" t="s">
        <v>33</v>
      </c>
      <c r="I34" s="195">
        <v>150</v>
      </c>
      <c r="J34" s="195">
        <v>250</v>
      </c>
      <c r="K34" s="195">
        <v>350</v>
      </c>
      <c r="L34" s="195">
        <v>500</v>
      </c>
      <c r="M34" s="195">
        <v>500</v>
      </c>
      <c r="N34" s="195">
        <v>500</v>
      </c>
      <c r="O34" s="195">
        <v>500</v>
      </c>
    </row>
    <row r="35" spans="1:15" ht="14.4" thickBot="1">
      <c r="A35" s="133" t="s">
        <v>67</v>
      </c>
      <c r="B35" s="134"/>
      <c r="C35" s="135"/>
      <c r="E35" s="288"/>
      <c r="F35" s="306"/>
      <c r="H35" s="194" t="s">
        <v>34</v>
      </c>
      <c r="I35" s="195">
        <v>150</v>
      </c>
      <c r="J35" s="195">
        <v>225</v>
      </c>
      <c r="K35" s="195">
        <v>300</v>
      </c>
      <c r="L35" s="195">
        <v>400</v>
      </c>
      <c r="M35" s="195">
        <v>400</v>
      </c>
      <c r="N35" s="195">
        <v>400</v>
      </c>
      <c r="O35" s="195">
        <v>400</v>
      </c>
    </row>
    <row r="36" spans="1:15" ht="14.4" thickBot="1">
      <c r="A36" s="2" t="s">
        <v>54</v>
      </c>
      <c r="B36" s="127"/>
      <c r="C36" s="132" t="str">
        <f>IFERROR(B36/B33,"")</f>
        <v/>
      </c>
      <c r="E36" s="288"/>
      <c r="F36" s="306"/>
      <c r="H36" s="194" t="s">
        <v>35</v>
      </c>
      <c r="I36" s="196">
        <v>3.3000000000000002E-2</v>
      </c>
      <c r="J36" s="196">
        <v>3.7999999999999999E-2</v>
      </c>
      <c r="K36" s="196">
        <v>4.1000000000000002E-2</v>
      </c>
      <c r="L36" s="196">
        <v>4.5999999999999999E-2</v>
      </c>
      <c r="M36" s="196">
        <v>0.05</v>
      </c>
      <c r="N36" s="196">
        <v>5.1999999999999998E-2</v>
      </c>
      <c r="O36" s="196">
        <v>6.5000000000000002E-2</v>
      </c>
    </row>
    <row r="37" spans="1:15" ht="13.8" thickBot="1">
      <c r="A37" s="2" t="s">
        <v>55</v>
      </c>
      <c r="B37" s="127"/>
      <c r="C37" s="132" t="str">
        <f>IFERROR(B37/B33, "")</f>
        <v/>
      </c>
      <c r="D37" s="121"/>
      <c r="E37" s="288"/>
      <c r="F37" s="306"/>
    </row>
    <row r="38" spans="1:15" ht="14.4" thickBot="1">
      <c r="A38" s="2" t="s">
        <v>56</v>
      </c>
      <c r="B38" s="136"/>
      <c r="C38" s="132" t="str">
        <f>IFERROR(B38/B33,"")</f>
        <v/>
      </c>
      <c r="D38" s="121"/>
      <c r="E38" s="288"/>
      <c r="F38" s="306"/>
      <c r="H38" s="197" t="s">
        <v>36</v>
      </c>
      <c r="I38" s="198" t="s">
        <v>37</v>
      </c>
      <c r="J38" s="198" t="s">
        <v>38</v>
      </c>
      <c r="K38" s="198" t="s">
        <v>39</v>
      </c>
      <c r="L38" s="198" t="s">
        <v>40</v>
      </c>
      <c r="M38" s="198" t="s">
        <v>41</v>
      </c>
      <c r="N38" s="198" t="s">
        <v>228</v>
      </c>
      <c r="O38" s="198" t="s">
        <v>266</v>
      </c>
    </row>
    <row r="39" spans="1:15" ht="14.4" thickBot="1">
      <c r="A39" s="2"/>
      <c r="C39" s="121"/>
      <c r="D39" s="121"/>
      <c r="E39" s="288"/>
      <c r="F39" s="306"/>
      <c r="H39" s="199" t="s">
        <v>71</v>
      </c>
      <c r="I39" s="200">
        <v>3</v>
      </c>
      <c r="J39" s="200">
        <v>3</v>
      </c>
      <c r="K39" s="200">
        <v>3</v>
      </c>
      <c r="L39" s="200">
        <v>3</v>
      </c>
      <c r="M39" s="200">
        <v>3</v>
      </c>
      <c r="N39" s="200">
        <v>3</v>
      </c>
      <c r="O39" s="200">
        <v>3</v>
      </c>
    </row>
    <row r="40" spans="1:15" ht="14.4" thickBot="1">
      <c r="A40" s="2" t="s">
        <v>15</v>
      </c>
      <c r="B40" s="127"/>
      <c r="C40" s="240"/>
      <c r="D40" s="121"/>
      <c r="E40" s="288"/>
      <c r="F40" s="306"/>
      <c r="H40" s="199" t="s">
        <v>33</v>
      </c>
      <c r="I40" s="200">
        <v>150</v>
      </c>
      <c r="J40" s="200">
        <v>250</v>
      </c>
      <c r="K40" s="200">
        <v>350</v>
      </c>
      <c r="L40" s="200">
        <v>500</v>
      </c>
      <c r="M40" s="200">
        <v>500</v>
      </c>
      <c r="N40" s="200">
        <v>500</v>
      </c>
      <c r="O40" s="200">
        <v>500</v>
      </c>
    </row>
    <row r="41" spans="1:15" ht="14.4" thickBot="1">
      <c r="A41" s="2" t="s">
        <v>16</v>
      </c>
      <c r="B41" s="127"/>
      <c r="C41" s="240"/>
      <c r="D41" s="121"/>
      <c r="E41" s="288"/>
      <c r="F41" s="306"/>
      <c r="H41" s="199" t="s">
        <v>34</v>
      </c>
      <c r="I41" s="200">
        <v>68</v>
      </c>
      <c r="J41" s="200">
        <v>62</v>
      </c>
      <c r="K41" s="200">
        <v>59</v>
      </c>
      <c r="L41" s="200">
        <v>55</v>
      </c>
      <c r="M41" s="200">
        <v>51</v>
      </c>
      <c r="N41" s="200">
        <v>50</v>
      </c>
      <c r="O41" s="200">
        <v>42</v>
      </c>
    </row>
    <row r="42" spans="1:15" ht="14.4" thickBot="1">
      <c r="A42" s="137" t="s">
        <v>25</v>
      </c>
      <c r="B42" s="127"/>
      <c r="C42" s="130"/>
      <c r="D42" s="121"/>
      <c r="E42" s="288"/>
      <c r="F42" s="306"/>
      <c r="H42" s="199" t="s">
        <v>35</v>
      </c>
      <c r="I42" s="201">
        <v>5.3000000000000005E-2</v>
      </c>
      <c r="J42" s="201">
        <v>5.7999999999999996E-2</v>
      </c>
      <c r="K42" s="201">
        <v>6.0999999999999999E-2</v>
      </c>
      <c r="L42" s="201">
        <v>6.6000000000000003E-2</v>
      </c>
      <c r="M42" s="201">
        <v>7.0000000000000007E-2</v>
      </c>
      <c r="N42" s="201">
        <v>7.1999999999999995E-2</v>
      </c>
      <c r="O42" s="201">
        <v>8.5000000000000006E-2</v>
      </c>
    </row>
    <row r="43" spans="1:15">
      <c r="A43" s="2"/>
      <c r="E43" s="288"/>
      <c r="F43" s="306"/>
      <c r="H43" s="300" t="s">
        <v>42</v>
      </c>
      <c r="I43" s="300"/>
      <c r="J43" s="300"/>
      <c r="K43" s="300"/>
      <c r="L43" s="300"/>
      <c r="M43" s="300"/>
      <c r="N43" s="300"/>
      <c r="O43" s="202"/>
    </row>
    <row r="44" spans="1:15" ht="13.8" thickBot="1">
      <c r="A44" s="119" t="s">
        <v>64</v>
      </c>
      <c r="E44" s="288"/>
      <c r="F44" s="306"/>
    </row>
    <row r="45" spans="1:15" ht="15" customHeight="1" thickBot="1">
      <c r="A45" s="138" t="s">
        <v>57</v>
      </c>
      <c r="B45" s="127"/>
      <c r="C45" s="3" t="str">
        <f>IFERROR(B45/$B$33,"")</f>
        <v/>
      </c>
      <c r="D45" s="121"/>
      <c r="E45" s="288"/>
      <c r="F45" s="306"/>
      <c r="H45" s="203" t="s">
        <v>43</v>
      </c>
      <c r="I45" s="204" t="s">
        <v>44</v>
      </c>
      <c r="J45" s="204" t="s">
        <v>45</v>
      </c>
      <c r="K45" s="204" t="s">
        <v>46</v>
      </c>
      <c r="L45" s="204" t="s">
        <v>47</v>
      </c>
      <c r="M45" s="204" t="s">
        <v>48</v>
      </c>
      <c r="N45" s="204" t="s">
        <v>229</v>
      </c>
      <c r="O45" s="204" t="s">
        <v>267</v>
      </c>
    </row>
    <row r="46" spans="1:15" ht="15" customHeight="1" thickBot="1">
      <c r="A46" s="138" t="s">
        <v>58</v>
      </c>
      <c r="B46" s="127"/>
      <c r="C46" s="3" t="str">
        <f t="shared" ref="C46:C54" si="11">IFERROR(B46/$B$33,"")</f>
        <v/>
      </c>
      <c r="E46" s="288"/>
      <c r="F46" s="306"/>
      <c r="H46" s="205" t="s">
        <v>71</v>
      </c>
      <c r="I46" s="206">
        <v>1</v>
      </c>
      <c r="J46" s="206">
        <v>1</v>
      </c>
      <c r="K46" s="206">
        <v>1</v>
      </c>
      <c r="L46" s="206">
        <v>1</v>
      </c>
      <c r="M46" s="206">
        <v>1</v>
      </c>
      <c r="N46" s="206">
        <v>1</v>
      </c>
      <c r="O46" s="206">
        <v>1</v>
      </c>
    </row>
    <row r="47" spans="1:15" ht="15" customHeight="1" thickBot="1">
      <c r="A47" s="138" t="s">
        <v>59</v>
      </c>
      <c r="B47" s="127"/>
      <c r="C47" s="3" t="str">
        <f t="shared" si="11"/>
        <v/>
      </c>
      <c r="E47" s="288"/>
      <c r="F47" s="306"/>
      <c r="H47" s="205" t="s">
        <v>33</v>
      </c>
      <c r="I47" s="206">
        <v>100</v>
      </c>
      <c r="J47" s="206">
        <v>100</v>
      </c>
      <c r="K47" s="206">
        <v>100</v>
      </c>
      <c r="L47" s="206">
        <v>100</v>
      </c>
      <c r="M47" s="206">
        <v>100</v>
      </c>
      <c r="N47" s="206">
        <v>100</v>
      </c>
      <c r="O47" s="206">
        <v>100</v>
      </c>
    </row>
    <row r="48" spans="1:15" ht="15" customHeight="1" thickBot="1">
      <c r="A48" s="138" t="s">
        <v>65</v>
      </c>
      <c r="B48" s="127"/>
      <c r="C48" s="3" t="str">
        <f t="shared" si="11"/>
        <v/>
      </c>
      <c r="E48" s="288"/>
      <c r="F48" s="306"/>
      <c r="H48" s="205" t="s">
        <v>34</v>
      </c>
      <c r="I48" s="206">
        <v>40</v>
      </c>
      <c r="J48" s="206">
        <v>40</v>
      </c>
      <c r="K48" s="206">
        <v>40</v>
      </c>
      <c r="L48" s="206">
        <v>40</v>
      </c>
      <c r="M48" s="206">
        <v>40</v>
      </c>
      <c r="N48" s="206">
        <v>40</v>
      </c>
      <c r="O48" s="206">
        <v>40</v>
      </c>
    </row>
    <row r="49" spans="1:15" ht="15" customHeight="1" thickBot="1">
      <c r="A49" s="138" t="s">
        <v>60</v>
      </c>
      <c r="B49" s="127"/>
      <c r="C49" s="3" t="str">
        <f t="shared" si="11"/>
        <v/>
      </c>
      <c r="D49" s="121"/>
      <c r="E49" s="288"/>
      <c r="F49" s="306"/>
      <c r="H49" s="205" t="s">
        <v>49</v>
      </c>
      <c r="I49" s="207">
        <v>3.3000000000000002E-2</v>
      </c>
      <c r="J49" s="207">
        <v>3.7999999999999999E-2</v>
      </c>
      <c r="K49" s="207">
        <v>4.1000000000000002E-2</v>
      </c>
      <c r="L49" s="207">
        <v>4.5999999999999999E-2</v>
      </c>
      <c r="M49" s="207">
        <v>0.05</v>
      </c>
      <c r="N49" s="207">
        <v>5.1999999999999998E-2</v>
      </c>
      <c r="O49" s="207">
        <v>6.5000000000000002E-2</v>
      </c>
    </row>
    <row r="50" spans="1:15" ht="15" customHeight="1" thickBot="1">
      <c r="A50" s="138" t="s">
        <v>61</v>
      </c>
      <c r="B50" s="127"/>
      <c r="C50" s="3" t="str">
        <f t="shared" si="11"/>
        <v/>
      </c>
      <c r="E50" s="288"/>
      <c r="F50" s="306"/>
    </row>
    <row r="51" spans="1:15" ht="15" customHeight="1" thickBot="1">
      <c r="A51" s="138" t="s">
        <v>62</v>
      </c>
      <c r="B51" s="127"/>
      <c r="C51" s="3" t="str">
        <f t="shared" si="11"/>
        <v/>
      </c>
      <c r="E51" s="288"/>
      <c r="F51" s="306"/>
      <c r="H51" s="208" t="s">
        <v>203</v>
      </c>
      <c r="I51" s="292" t="s">
        <v>202</v>
      </c>
      <c r="J51" s="292"/>
      <c r="K51" s="292"/>
      <c r="L51" s="292"/>
      <c r="M51" s="292"/>
      <c r="N51" s="292"/>
      <c r="O51" s="209"/>
    </row>
    <row r="52" spans="1:15" ht="15" customHeight="1" thickBot="1">
      <c r="A52" s="138" t="s">
        <v>14</v>
      </c>
      <c r="B52" s="127"/>
      <c r="C52" s="3" t="str">
        <f t="shared" si="11"/>
        <v/>
      </c>
      <c r="E52" s="288"/>
      <c r="F52" s="306"/>
      <c r="H52" s="186" t="s">
        <v>204</v>
      </c>
      <c r="I52" s="278" t="s">
        <v>230</v>
      </c>
      <c r="J52" s="278"/>
      <c r="K52" s="278"/>
      <c r="L52" s="278"/>
      <c r="M52" s="278"/>
      <c r="N52" s="278"/>
      <c r="O52" s="210"/>
    </row>
    <row r="53" spans="1:15" ht="15" customHeight="1" thickBot="1">
      <c r="A53" s="138" t="s">
        <v>63</v>
      </c>
      <c r="B53" s="127"/>
      <c r="C53" s="3" t="str">
        <f t="shared" si="11"/>
        <v/>
      </c>
      <c r="E53" s="288"/>
      <c r="F53" s="306"/>
    </row>
    <row r="54" spans="1:15" ht="15" customHeight="1" thickBot="1">
      <c r="A54" s="138" t="s">
        <v>66</v>
      </c>
      <c r="B54" s="127"/>
      <c r="C54" s="3" t="str">
        <f t="shared" si="11"/>
        <v/>
      </c>
      <c r="E54" s="288"/>
      <c r="F54" s="306"/>
    </row>
    <row r="55" spans="1:15" ht="17.399999999999999">
      <c r="A55" s="138"/>
      <c r="C55" s="13"/>
      <c r="E55" s="288"/>
      <c r="F55" s="306"/>
      <c r="H55" s="279" t="s">
        <v>51</v>
      </c>
      <c r="I55" s="279"/>
      <c r="J55" s="279"/>
      <c r="K55" s="279"/>
      <c r="L55" s="279"/>
      <c r="M55" s="279"/>
      <c r="N55" s="279"/>
      <c r="O55" s="131"/>
    </row>
    <row r="56" spans="1:15" ht="13.8">
      <c r="A56" s="138"/>
      <c r="C56" s="13"/>
      <c r="E56" s="288"/>
      <c r="F56" s="306"/>
      <c r="H56" s="192" t="s">
        <v>26</v>
      </c>
      <c r="I56" s="193" t="s">
        <v>27</v>
      </c>
      <c r="J56" s="193" t="s">
        <v>28</v>
      </c>
      <c r="K56" s="193" t="s">
        <v>29</v>
      </c>
      <c r="L56" s="193" t="s">
        <v>30</v>
      </c>
      <c r="M56" s="193" t="s">
        <v>31</v>
      </c>
      <c r="N56" s="193" t="s">
        <v>227</v>
      </c>
      <c r="O56" s="193"/>
    </row>
    <row r="57" spans="1:15" ht="14.4" thickBot="1">
      <c r="A57" s="119" t="s">
        <v>18</v>
      </c>
      <c r="E57" s="288"/>
      <c r="F57" s="306"/>
      <c r="H57" s="194" t="s">
        <v>32</v>
      </c>
      <c r="I57" s="195">
        <v>3</v>
      </c>
      <c r="J57" s="195">
        <v>3</v>
      </c>
      <c r="K57" s="195">
        <v>3</v>
      </c>
      <c r="L57" s="195">
        <v>3</v>
      </c>
      <c r="M57" s="195">
        <v>3</v>
      </c>
      <c r="N57" s="195">
        <v>3</v>
      </c>
      <c r="O57" s="211"/>
    </row>
    <row r="58" spans="1:15" ht="14.4" thickBot="1">
      <c r="A58" s="124" t="s">
        <v>224</v>
      </c>
      <c r="B58" s="127"/>
      <c r="E58" s="288"/>
      <c r="F58" s="306"/>
      <c r="H58" s="194" t="s">
        <v>72</v>
      </c>
      <c r="I58" s="195">
        <v>3</v>
      </c>
      <c r="J58" s="195">
        <v>3</v>
      </c>
      <c r="K58" s="195">
        <v>3</v>
      </c>
      <c r="L58" s="195">
        <v>3</v>
      </c>
      <c r="M58" s="195">
        <v>3</v>
      </c>
      <c r="N58" s="195">
        <v>3</v>
      </c>
      <c r="O58" s="211"/>
    </row>
    <row r="59" spans="1:15" ht="14.4" thickBot="1">
      <c r="A59" s="124" t="s">
        <v>223</v>
      </c>
      <c r="B59" s="17"/>
      <c r="E59" s="307"/>
      <c r="F59" s="308"/>
      <c r="H59" s="194" t="s">
        <v>33</v>
      </c>
      <c r="I59" s="195">
        <v>150</v>
      </c>
      <c r="J59" s="195">
        <v>250</v>
      </c>
      <c r="K59" s="195">
        <v>350</v>
      </c>
      <c r="L59" s="195">
        <v>500</v>
      </c>
      <c r="M59" s="195">
        <v>500</v>
      </c>
      <c r="N59" s="195">
        <v>500</v>
      </c>
      <c r="O59" s="211"/>
    </row>
    <row r="60" spans="1:15" ht="14.4" thickBot="1">
      <c r="A60" s="124"/>
      <c r="F60" s="1"/>
      <c r="H60" s="194" t="s">
        <v>34</v>
      </c>
      <c r="I60" s="195">
        <v>150</v>
      </c>
      <c r="J60" s="195">
        <v>225</v>
      </c>
      <c r="K60" s="195">
        <v>300</v>
      </c>
      <c r="L60" s="195">
        <v>400</v>
      </c>
      <c r="M60" s="195">
        <v>400</v>
      </c>
      <c r="N60" s="195">
        <v>400</v>
      </c>
      <c r="O60" s="211"/>
    </row>
    <row r="61" spans="1:15" ht="13.8">
      <c r="A61" s="2"/>
      <c r="B61" s="293" t="s">
        <v>21</v>
      </c>
      <c r="C61" s="295" t="s">
        <v>22</v>
      </c>
      <c r="D61" s="295"/>
      <c r="E61" s="295"/>
      <c r="F61" s="1"/>
      <c r="H61" s="194" t="s">
        <v>35</v>
      </c>
      <c r="I61" s="196">
        <v>0.04</v>
      </c>
      <c r="J61" s="196">
        <v>5.0999999999999997E-2</v>
      </c>
      <c r="K61" s="196">
        <v>6.2E-2</v>
      </c>
      <c r="L61" s="196">
        <v>8.1000000000000003E-2</v>
      </c>
      <c r="M61" s="196">
        <v>0.104</v>
      </c>
      <c r="N61" s="196">
        <v>0.121</v>
      </c>
      <c r="O61" s="165"/>
    </row>
    <row r="62" spans="1:15" ht="13.8" thickBot="1">
      <c r="A62" s="139" t="s">
        <v>19</v>
      </c>
      <c r="B62" s="294"/>
      <c r="C62" s="140" t="s">
        <v>23</v>
      </c>
      <c r="D62" s="296" t="s">
        <v>24</v>
      </c>
      <c r="E62" s="297"/>
      <c r="F62" s="1"/>
    </row>
    <row r="63" spans="1:15" ht="14.4" thickBot="1">
      <c r="A63" s="141" t="s">
        <v>20</v>
      </c>
      <c r="B63" s="168"/>
      <c r="C63" s="168"/>
      <c r="D63" s="298"/>
      <c r="E63" s="299"/>
      <c r="F63" s="1"/>
      <c r="H63" s="197" t="s">
        <v>36</v>
      </c>
      <c r="I63" s="198" t="s">
        <v>37</v>
      </c>
      <c r="J63" s="198" t="s">
        <v>38</v>
      </c>
      <c r="K63" s="198" t="s">
        <v>39</v>
      </c>
      <c r="L63" s="198" t="s">
        <v>40</v>
      </c>
      <c r="M63" s="198" t="s">
        <v>41</v>
      </c>
      <c r="N63" s="198" t="s">
        <v>228</v>
      </c>
      <c r="O63" s="198"/>
    </row>
    <row r="64" spans="1:15" ht="13.8">
      <c r="A64" s="141"/>
      <c r="B64" s="14"/>
      <c r="C64" s="14"/>
      <c r="D64" s="15"/>
      <c r="E64" s="15"/>
      <c r="F64" s="1"/>
      <c r="H64" s="199" t="s">
        <v>71</v>
      </c>
      <c r="I64" s="200">
        <v>3</v>
      </c>
      <c r="J64" s="200">
        <v>3</v>
      </c>
      <c r="K64" s="200">
        <v>3</v>
      </c>
      <c r="L64" s="200">
        <v>3</v>
      </c>
      <c r="M64" s="200">
        <v>3</v>
      </c>
      <c r="N64" s="200">
        <v>3</v>
      </c>
      <c r="O64" s="212"/>
    </row>
    <row r="65" spans="1:15" ht="15.75" hidden="1" customHeight="1" thickBot="1">
      <c r="A65" s="142" t="s">
        <v>95</v>
      </c>
      <c r="B65" s="301" t="str">
        <f>IF($B$6="Total Knee Replacement",$I$14 &amp; $R$13,IF($B$6="Unicondylar Knee Replacement",$I$27 &amp; $R$26,"Incomplete:  Knee Type missing"))</f>
        <v>Incomplete:  Knee Type missing</v>
      </c>
      <c r="C65" s="302"/>
      <c r="D65" s="302"/>
      <c r="E65" s="302"/>
      <c r="F65" s="303"/>
      <c r="H65" s="199" t="s">
        <v>33</v>
      </c>
      <c r="I65" s="200">
        <v>150</v>
      </c>
      <c r="J65" s="200">
        <v>250</v>
      </c>
      <c r="K65" s="200">
        <v>350</v>
      </c>
      <c r="L65" s="200">
        <v>500</v>
      </c>
      <c r="M65" s="200">
        <v>500</v>
      </c>
      <c r="N65" s="200">
        <v>500</v>
      </c>
      <c r="O65" s="212"/>
    </row>
    <row r="66" spans="1:15" ht="14.4" thickBot="1">
      <c r="A66" s="143"/>
      <c r="B66" s="144"/>
      <c r="C66" s="16"/>
      <c r="D66" s="144"/>
      <c r="E66" s="144"/>
      <c r="F66" s="145"/>
      <c r="H66" s="199" t="s">
        <v>34</v>
      </c>
      <c r="I66" s="200">
        <v>60</v>
      </c>
      <c r="J66" s="200">
        <v>51</v>
      </c>
      <c r="K66" s="200">
        <v>44</v>
      </c>
      <c r="L66" s="200">
        <v>40</v>
      </c>
      <c r="M66" s="200">
        <v>40</v>
      </c>
      <c r="N66" s="200">
        <v>40</v>
      </c>
      <c r="O66" s="212"/>
    </row>
    <row r="67" spans="1:15" ht="13.8">
      <c r="H67" s="199" t="s">
        <v>35</v>
      </c>
      <c r="I67" s="201">
        <v>0.06</v>
      </c>
      <c r="J67" s="201">
        <v>7.0999999999999994E-2</v>
      </c>
      <c r="K67" s="201">
        <v>8.2000000000000003E-2</v>
      </c>
      <c r="L67" s="201">
        <v>0.10100000000000001</v>
      </c>
      <c r="M67" s="201">
        <v>0.124</v>
      </c>
      <c r="N67" s="201">
        <v>0.14099999999999999</v>
      </c>
      <c r="O67" s="166"/>
    </row>
    <row r="68" spans="1:15">
      <c r="H68" s="300" t="s">
        <v>42</v>
      </c>
      <c r="I68" s="300"/>
      <c r="J68" s="300"/>
      <c r="K68" s="300"/>
      <c r="L68" s="300"/>
      <c r="M68" s="300"/>
      <c r="N68" s="300"/>
      <c r="O68" s="202"/>
    </row>
    <row r="70" spans="1:15" ht="13.8">
      <c r="H70" s="203" t="s">
        <v>43</v>
      </c>
      <c r="I70" s="204" t="s">
        <v>44</v>
      </c>
      <c r="J70" s="204" t="s">
        <v>45</v>
      </c>
      <c r="K70" s="204" t="s">
        <v>46</v>
      </c>
      <c r="L70" s="204" t="s">
        <v>47</v>
      </c>
      <c r="M70" s="204" t="s">
        <v>48</v>
      </c>
      <c r="N70" s="204" t="s">
        <v>229</v>
      </c>
      <c r="O70" s="204"/>
    </row>
    <row r="71" spans="1:15" ht="13.8">
      <c r="H71" s="205" t="s">
        <v>71</v>
      </c>
      <c r="I71" s="206">
        <v>1</v>
      </c>
      <c r="J71" s="206">
        <v>1</v>
      </c>
      <c r="K71" s="206">
        <v>1</v>
      </c>
      <c r="L71" s="206">
        <v>1</v>
      </c>
      <c r="M71" s="206">
        <v>1</v>
      </c>
      <c r="N71" s="206">
        <v>1</v>
      </c>
      <c r="O71" s="213"/>
    </row>
    <row r="72" spans="1:15" ht="13.8">
      <c r="H72" s="205" t="s">
        <v>33</v>
      </c>
      <c r="I72" s="206">
        <v>100</v>
      </c>
      <c r="J72" s="206">
        <v>100</v>
      </c>
      <c r="K72" s="206">
        <v>100</v>
      </c>
      <c r="L72" s="206">
        <v>100</v>
      </c>
      <c r="M72" s="206">
        <v>100</v>
      </c>
      <c r="N72" s="206">
        <v>100</v>
      </c>
      <c r="O72" s="213"/>
    </row>
    <row r="73" spans="1:15" ht="13.8">
      <c r="H73" s="205" t="s">
        <v>34</v>
      </c>
      <c r="I73" s="206">
        <v>40</v>
      </c>
      <c r="J73" s="206">
        <v>40</v>
      </c>
      <c r="K73" s="206">
        <v>40</v>
      </c>
      <c r="L73" s="206">
        <v>40</v>
      </c>
      <c r="M73" s="206">
        <v>40</v>
      </c>
      <c r="N73" s="206">
        <v>40</v>
      </c>
      <c r="O73" s="213"/>
    </row>
    <row r="74" spans="1:15" ht="13.8">
      <c r="H74" s="205" t="s">
        <v>49</v>
      </c>
      <c r="I74" s="207">
        <v>0.04</v>
      </c>
      <c r="J74" s="207">
        <v>5.0999999999999997E-2</v>
      </c>
      <c r="K74" s="207">
        <v>6.2E-2</v>
      </c>
      <c r="L74" s="207">
        <v>8.1000000000000003E-2</v>
      </c>
      <c r="M74" s="207">
        <v>0.104</v>
      </c>
      <c r="N74" s="207">
        <v>0.121</v>
      </c>
      <c r="O74" s="167"/>
    </row>
    <row r="76" spans="1:15" ht="13.8">
      <c r="H76" s="208" t="s">
        <v>203</v>
      </c>
      <c r="I76" s="292" t="s">
        <v>202</v>
      </c>
      <c r="J76" s="292"/>
      <c r="K76" s="292"/>
      <c r="L76" s="292"/>
      <c r="M76" s="292"/>
      <c r="N76" s="292"/>
      <c r="O76" s="209"/>
    </row>
    <row r="77" spans="1:15" ht="14.4" customHeight="1">
      <c r="H77" s="186" t="s">
        <v>204</v>
      </c>
      <c r="I77" s="278" t="s">
        <v>230</v>
      </c>
      <c r="J77" s="278"/>
      <c r="K77" s="278"/>
      <c r="L77" s="278"/>
      <c r="M77" s="278"/>
      <c r="N77" s="278"/>
      <c r="O77" s="210"/>
    </row>
    <row r="81" spans="8:8">
      <c r="H81" s="137" t="s">
        <v>214</v>
      </c>
    </row>
    <row r="82" spans="8:8">
      <c r="H82" s="137" t="s">
        <v>215</v>
      </c>
    </row>
    <row r="83" spans="8:8">
      <c r="H83" s="137" t="s">
        <v>216</v>
      </c>
    </row>
    <row r="84" spans="8:8">
      <c r="H84" s="137" t="s">
        <v>217</v>
      </c>
    </row>
    <row r="85" spans="8:8">
      <c r="H85" s="137" t="s">
        <v>218</v>
      </c>
    </row>
    <row r="86" spans="8:8">
      <c r="H86" s="137" t="s">
        <v>219</v>
      </c>
    </row>
    <row r="87" spans="8:8">
      <c r="H87" s="137" t="s">
        <v>220</v>
      </c>
    </row>
    <row r="88" spans="8:8">
      <c r="H88" s="137" t="s">
        <v>221</v>
      </c>
    </row>
  </sheetData>
  <sheetProtection selectLockedCells="1"/>
  <mergeCells count="28">
    <mergeCell ref="B1:B2"/>
    <mergeCell ref="C1:F1"/>
    <mergeCell ref="C2:F4"/>
    <mergeCell ref="I76:N76"/>
    <mergeCell ref="I77:N77"/>
    <mergeCell ref="B61:B62"/>
    <mergeCell ref="C61:E61"/>
    <mergeCell ref="D62:E62"/>
    <mergeCell ref="D63:E63"/>
    <mergeCell ref="H68:N68"/>
    <mergeCell ref="B65:F65"/>
    <mergeCell ref="E13:F13"/>
    <mergeCell ref="E14:F59"/>
    <mergeCell ref="H30:N30"/>
    <mergeCell ref="H43:N43"/>
    <mergeCell ref="I51:N51"/>
    <mergeCell ref="I3:K3"/>
    <mergeCell ref="L3:N3"/>
    <mergeCell ref="I52:N52"/>
    <mergeCell ref="H55:N55"/>
    <mergeCell ref="B7:F7"/>
    <mergeCell ref="B8:F8"/>
    <mergeCell ref="B9:F9"/>
    <mergeCell ref="B10:F10"/>
    <mergeCell ref="B11:F11"/>
    <mergeCell ref="I16:K16"/>
    <mergeCell ref="L16:N16"/>
    <mergeCell ref="B6:F6"/>
  </mergeCells>
  <conditionalFormatting sqref="A2">
    <cfRule type="containsBlanks" dxfId="2" priority="8">
      <formula>LEN(TRIM(A2))=0</formula>
    </cfRule>
  </conditionalFormatting>
  <conditionalFormatting sqref="B3:B4">
    <cfRule type="containsBlanks" dxfId="1" priority="9">
      <formula>LEN(TRIM(B3))=0</formula>
    </cfRule>
  </conditionalFormatting>
  <conditionalFormatting sqref="B6:B11">
    <cfRule type="containsBlanks" dxfId="0" priority="1">
      <formula>LEN(TRIM(B6))=0</formula>
    </cfRule>
  </conditionalFormatting>
  <dataValidations count="13">
    <dataValidation type="whole" operator="greaterThan" allowBlank="1" showInputMessage="1" showErrorMessage="1" error="Please enter a number" sqref="B59" xr:uid="{8257FD0B-FCF0-4C7A-A484-BCDF6D411E53}">
      <formula1>0</formula1>
    </dataValidation>
    <dataValidation type="list" allowBlank="1" showInputMessage="1" showErrorMessage="1" sqref="A20" xr:uid="{FD68B86F-3444-446D-B366-1388A038E0DB}">
      <formula1>$H$81:$H$88</formula1>
    </dataValidation>
    <dataValidation type="decimal" operator="greaterThanOrEqual" allowBlank="1" showInputMessage="1" showErrorMessage="1" error="Please enter a numeric value of 3 or more years" sqref="B58" xr:uid="{DED4E388-CF80-477D-9A3D-714FEF5D6912}">
      <formula1>3</formula1>
    </dataValidation>
    <dataValidation type="whole" operator="greaterThan" allowBlank="1" showInputMessage="1" showErrorMessage="1" error="Please enter a whole number greater than zero" sqref="B14:B15" xr:uid="{A9E99434-4BA2-47BB-9FEF-1108B5D49BF8}">
      <formula1>0</formula1>
    </dataValidation>
    <dataValidation type="decimal" allowBlank="1" showInputMessage="1" showErrorMessage="1" error="Please enter a percentage larger than the revision rate" sqref="D63:E63" xr:uid="{F1F22FE0-9E15-452E-A99A-DF24E0E0B916}">
      <formula1>B63</formula1>
      <formula2>1</formula2>
    </dataValidation>
    <dataValidation type="decimal" allowBlank="1" showInputMessage="1" showErrorMessage="1" error="Please enter a percentage lower than the revision rate" sqref="C63" xr:uid="{ED4487E0-D598-4487-9640-722F35A0BFF9}">
      <formula1>0</formula1>
      <formula2>B63</formula2>
    </dataValidation>
    <dataValidation type="decimal" allowBlank="1" showInputMessage="1" showErrorMessage="1" error="Please enter a percentage" sqref="B63" xr:uid="{1906092D-DA6A-4418-BF53-DC65BE565150}">
      <formula1>0</formula1>
      <formula2>1</formula2>
    </dataValidation>
    <dataValidation type="whole" operator="greaterThanOrEqual" allowBlank="1" showInputMessage="1" showErrorMessage="1" error="Please enter a whole number" sqref="B29:B31 B33:B34 B36:B37 B45:B54" xr:uid="{F58E88EA-B934-4D4C-89E3-D58C229FA6F1}">
      <formula1>0</formula1>
    </dataValidation>
    <dataValidation type="decimal" operator="greaterThan" allowBlank="1" showInputMessage="1" showErrorMessage="1" error="Please enter a number" sqref="B26" xr:uid="{C6EDE04D-84B5-4A07-8141-B17C97098A7A}">
      <formula1>0</formula1>
    </dataValidation>
    <dataValidation type="whole" operator="greaterThanOrEqual" allowBlank="1" showInputMessage="1" showErrorMessage="1" error="Please enter a positive integer" sqref="B23:B25" xr:uid="{3791ED5E-2921-459D-AAFE-BB60225AF503}">
      <formula1>0</formula1>
    </dataValidation>
    <dataValidation type="list" allowBlank="1" showInputMessage="1" showErrorMessage="1" error="Please select a value from the drop-down list" prompt="Please select a value from the drop-down list" sqref="A2" xr:uid="{761DF0F4-4E14-4C8E-8624-B32C517980BB}">
      <formula1>"Registry data,Peer reviewed publication,Conference presentation/poster,In-house data / Data available for peer review"</formula1>
    </dataValidation>
    <dataValidation type="list" allowBlank="1" showInputMessage="1" showErrorMessage="1" error="Please select a value from the drop-down list" prompt="Please select a value from the drop-down list" sqref="B3:B4" xr:uid="{01791B46-D1AF-4AAE-A976-F5D12BB8DD6F}">
      <formula1>"Yes, No, N/A"</formula1>
    </dataValidation>
    <dataValidation type="list" allowBlank="1" showInputMessage="1" showErrorMessage="1" error="Please select a value from the drop-down list" prompt="Please select a value from the drop-down list" sqref="B16" xr:uid="{1CA0D360-5CD9-4A99-A543-EC450BAEEDF0}">
      <formula1>"Yes, No"</formula1>
    </dataValidation>
  </dataValidations>
  <pageMargins left="0.25" right="0.25" top="0.75" bottom="0.75" header="0.3" footer="0.3"/>
  <pageSetup paperSize="9" scale="75" orientation="portrait" horizontalDpi="4294967293" r:id="rId1"/>
  <headerFooter alignWithMargins="0">
    <oddHeader>&amp;C&amp;16Knee Clinical Reference Data Summary&amp;10
Complete one spreadsheet per reference</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F38"/>
  <sheetViews>
    <sheetView showGridLines="0" view="pageLayout" zoomScaleNormal="100" zoomScaleSheetLayoutView="100" workbookViewId="0">
      <selection activeCell="A6" sqref="A6"/>
    </sheetView>
  </sheetViews>
  <sheetFormatPr defaultColWidth="9.109375" defaultRowHeight="13.2"/>
  <cols>
    <col min="1" max="1" width="22.6640625" style="83" customWidth="1"/>
    <col min="2" max="2" width="26.44140625" style="83" customWidth="1"/>
    <col min="3" max="3" width="33.5546875" style="83" customWidth="1"/>
    <col min="4" max="4" width="18" style="83" customWidth="1"/>
    <col min="5" max="5" width="14.5546875" style="83" customWidth="1"/>
    <col min="6" max="6" width="18" style="83" customWidth="1"/>
    <col min="7" max="7" width="11.6640625" style="83" bestFit="1" customWidth="1"/>
    <col min="8" max="8" width="16.6640625" style="83" customWidth="1"/>
    <col min="9" max="16384" width="9.109375" style="83"/>
  </cols>
  <sheetData>
    <row r="1" spans="1:6" ht="17.399999999999999">
      <c r="A1" s="86" t="s">
        <v>197</v>
      </c>
    </row>
    <row r="2" spans="1:6">
      <c r="A2" s="83" t="s">
        <v>209</v>
      </c>
    </row>
    <row r="3" spans="1:6">
      <c r="A3" s="83" t="s">
        <v>210</v>
      </c>
    </row>
    <row r="5" spans="1:6">
      <c r="A5" s="87" t="s">
        <v>97</v>
      </c>
      <c r="B5" s="87" t="s">
        <v>198</v>
      </c>
      <c r="C5" s="87" t="s">
        <v>199</v>
      </c>
      <c r="D5" s="87" t="s">
        <v>200</v>
      </c>
      <c r="E5" s="87" t="s">
        <v>201</v>
      </c>
      <c r="F5" s="87" t="s">
        <v>126</v>
      </c>
    </row>
    <row r="6" spans="1:6">
      <c r="A6" s="88"/>
      <c r="B6" s="88"/>
      <c r="C6" s="88"/>
      <c r="D6" s="88"/>
      <c r="E6" s="88"/>
      <c r="F6" s="88"/>
    </row>
    <row r="7" spans="1:6">
      <c r="A7" s="88"/>
      <c r="B7" s="88"/>
      <c r="C7" s="88"/>
      <c r="D7" s="88"/>
      <c r="E7" s="88"/>
      <c r="F7" s="88"/>
    </row>
    <row r="8" spans="1:6">
      <c r="A8" s="88"/>
      <c r="B8" s="88"/>
      <c r="C8" s="88"/>
      <c r="D8" s="88"/>
      <c r="E8" s="88"/>
      <c r="F8" s="88"/>
    </row>
    <row r="9" spans="1:6">
      <c r="A9" s="88"/>
      <c r="B9" s="88"/>
      <c r="C9" s="88"/>
      <c r="D9" s="88"/>
      <c r="E9" s="88"/>
      <c r="F9" s="88"/>
    </row>
    <row r="10" spans="1:6">
      <c r="A10" s="88"/>
      <c r="B10" s="88"/>
      <c r="C10" s="88"/>
      <c r="D10" s="88"/>
      <c r="E10" s="88"/>
      <c r="F10" s="88"/>
    </row>
    <row r="11" spans="1:6">
      <c r="A11" s="88"/>
      <c r="B11" s="88"/>
      <c r="C11" s="88"/>
      <c r="D11" s="88"/>
      <c r="E11" s="88"/>
      <c r="F11" s="88"/>
    </row>
    <row r="12" spans="1:6">
      <c r="A12" s="88"/>
      <c r="B12" s="88"/>
      <c r="C12" s="88"/>
      <c r="D12" s="88"/>
      <c r="E12" s="88"/>
      <c r="F12" s="88"/>
    </row>
    <row r="13" spans="1:6">
      <c r="A13" s="88"/>
      <c r="B13" s="88"/>
      <c r="C13" s="88"/>
      <c r="D13" s="88"/>
      <c r="E13" s="88"/>
      <c r="F13" s="88"/>
    </row>
    <row r="14" spans="1:6">
      <c r="A14" s="88"/>
      <c r="B14" s="88"/>
      <c r="C14" s="88"/>
      <c r="D14" s="88"/>
      <c r="E14" s="88"/>
      <c r="F14" s="88"/>
    </row>
    <row r="15" spans="1:6">
      <c r="A15" s="88"/>
      <c r="B15" s="88"/>
      <c r="C15" s="88"/>
      <c r="D15" s="88"/>
      <c r="E15" s="88"/>
      <c r="F15" s="88"/>
    </row>
    <row r="16" spans="1:6">
      <c r="A16" s="88"/>
      <c r="B16" s="88"/>
      <c r="C16" s="88"/>
      <c r="D16" s="88"/>
      <c r="E16" s="88"/>
      <c r="F16" s="88"/>
    </row>
    <row r="17" spans="1:6">
      <c r="A17" s="88"/>
      <c r="B17" s="88"/>
      <c r="C17" s="88"/>
      <c r="D17" s="88"/>
      <c r="E17" s="88"/>
      <c r="F17" s="88"/>
    </row>
    <row r="18" spans="1:6">
      <c r="A18" s="88"/>
      <c r="B18" s="88"/>
      <c r="C18" s="88"/>
      <c r="D18" s="88"/>
      <c r="E18" s="88"/>
      <c r="F18" s="88"/>
    </row>
    <row r="19" spans="1:6">
      <c r="A19" s="88"/>
      <c r="B19" s="88"/>
      <c r="C19" s="88"/>
      <c r="D19" s="88"/>
      <c r="E19" s="88"/>
      <c r="F19" s="88"/>
    </row>
    <row r="20" spans="1:6">
      <c r="A20" s="88"/>
      <c r="B20" s="88"/>
      <c r="C20" s="88"/>
      <c r="D20" s="88"/>
      <c r="E20" s="88"/>
      <c r="F20" s="88"/>
    </row>
    <row r="21" spans="1:6">
      <c r="A21" s="88"/>
      <c r="B21" s="88"/>
      <c r="C21" s="88"/>
      <c r="D21" s="88"/>
      <c r="E21" s="88"/>
      <c r="F21" s="88"/>
    </row>
    <row r="22" spans="1:6">
      <c r="A22" s="88"/>
      <c r="B22" s="88"/>
      <c r="C22" s="88"/>
      <c r="D22" s="88"/>
      <c r="E22" s="88"/>
      <c r="F22" s="88"/>
    </row>
    <row r="23" spans="1:6">
      <c r="A23" s="88"/>
      <c r="B23" s="88"/>
      <c r="C23" s="88"/>
      <c r="D23" s="88"/>
      <c r="E23" s="88"/>
      <c r="F23" s="88"/>
    </row>
    <row r="24" spans="1:6">
      <c r="A24" s="88"/>
      <c r="B24" s="88"/>
      <c r="C24" s="88"/>
      <c r="D24" s="88"/>
      <c r="E24" s="88"/>
      <c r="F24" s="88"/>
    </row>
    <row r="25" spans="1:6">
      <c r="A25" s="88"/>
      <c r="B25" s="88"/>
      <c r="C25" s="88"/>
      <c r="D25" s="88"/>
      <c r="E25" s="88"/>
      <c r="F25" s="88"/>
    </row>
    <row r="26" spans="1:6">
      <c r="A26" s="88"/>
      <c r="B26" s="88"/>
      <c r="C26" s="88"/>
      <c r="D26" s="88"/>
      <c r="E26" s="88"/>
      <c r="F26" s="88"/>
    </row>
    <row r="27" spans="1:6">
      <c r="A27" s="88"/>
      <c r="B27" s="88"/>
      <c r="C27" s="88"/>
      <c r="D27" s="88"/>
      <c r="E27" s="88"/>
      <c r="F27" s="88"/>
    </row>
    <row r="28" spans="1:6">
      <c r="A28" s="88"/>
      <c r="B28" s="88"/>
      <c r="C28" s="88"/>
      <c r="D28" s="88"/>
      <c r="E28" s="88"/>
      <c r="F28" s="88"/>
    </row>
    <row r="29" spans="1:6">
      <c r="A29" s="88"/>
      <c r="B29" s="88"/>
      <c r="C29" s="88"/>
      <c r="D29" s="88"/>
      <c r="E29" s="88"/>
      <c r="F29" s="88"/>
    </row>
    <row r="30" spans="1:6">
      <c r="A30" s="88"/>
      <c r="B30" s="88"/>
      <c r="C30" s="88"/>
      <c r="D30" s="88"/>
      <c r="E30" s="88"/>
      <c r="F30" s="88"/>
    </row>
    <row r="31" spans="1:6">
      <c r="A31" s="88"/>
      <c r="B31" s="88"/>
      <c r="C31" s="88"/>
      <c r="D31" s="88"/>
      <c r="E31" s="88"/>
      <c r="F31" s="88"/>
    </row>
    <row r="32" spans="1:6">
      <c r="A32" s="88"/>
      <c r="B32" s="88"/>
      <c r="C32" s="88"/>
      <c r="D32" s="88"/>
      <c r="E32" s="88"/>
      <c r="F32" s="88"/>
    </row>
    <row r="33" spans="1:6">
      <c r="A33" s="95"/>
      <c r="B33" s="95"/>
      <c r="C33" s="95"/>
      <c r="D33" s="95"/>
      <c r="E33" s="95"/>
      <c r="F33" s="95"/>
    </row>
    <row r="34" spans="1:6">
      <c r="A34" s="95"/>
      <c r="B34" s="95"/>
      <c r="C34" s="95"/>
      <c r="D34" s="95"/>
      <c r="E34" s="95"/>
      <c r="F34" s="95"/>
    </row>
    <row r="35" spans="1:6">
      <c r="A35" s="95"/>
      <c r="B35" s="95"/>
      <c r="C35" s="95"/>
      <c r="D35" s="95"/>
      <c r="E35" s="95"/>
      <c r="F35" s="95"/>
    </row>
    <row r="36" spans="1:6">
      <c r="A36" s="95"/>
      <c r="B36" s="95"/>
      <c r="C36" s="95"/>
      <c r="D36" s="95"/>
      <c r="E36" s="95"/>
      <c r="F36" s="95"/>
    </row>
    <row r="37" spans="1:6">
      <c r="A37" s="95"/>
      <c r="B37" s="95"/>
      <c r="C37" s="95"/>
      <c r="D37" s="95"/>
      <c r="E37" s="95"/>
      <c r="F37" s="95"/>
    </row>
    <row r="38" spans="1:6">
      <c r="A38" s="95"/>
      <c r="B38" s="95"/>
      <c r="C38" s="95"/>
      <c r="D38" s="95"/>
      <c r="E38" s="95"/>
      <c r="F38" s="95"/>
    </row>
  </sheetData>
  <pageMargins left="0.7" right="0.7" top="0.75" bottom="0.75" header="0.3" footer="0.3"/>
  <pageSetup paperSize="9"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407EC-139D-4307-BEE6-6E198E443061}">
  <sheetPr codeName="Sheet10">
    <pageSetUpPr fitToPage="1"/>
  </sheetPr>
  <dimension ref="A1:H54"/>
  <sheetViews>
    <sheetView showGridLines="0" zoomScale="90" zoomScaleNormal="90" zoomScaleSheetLayoutView="90" zoomScalePageLayoutView="90" workbookViewId="0"/>
  </sheetViews>
  <sheetFormatPr defaultRowHeight="13.2"/>
  <cols>
    <col min="1" max="1" width="65.88671875" bestFit="1" customWidth="1"/>
    <col min="2" max="8" width="15.5546875" customWidth="1"/>
  </cols>
  <sheetData>
    <row r="1" spans="1:8" ht="13.8" thickBot="1"/>
    <row r="2" spans="1:8" ht="30.75" customHeight="1" thickBot="1">
      <c r="A2" s="309" t="s">
        <v>50</v>
      </c>
      <c r="B2" s="310"/>
      <c r="C2" s="310"/>
      <c r="D2" s="310"/>
      <c r="E2" s="310"/>
      <c r="F2" s="311"/>
      <c r="G2" s="311"/>
      <c r="H2" s="312"/>
    </row>
    <row r="3" spans="1:8" ht="13.8">
      <c r="A3" s="174" t="s">
        <v>26</v>
      </c>
      <c r="B3" s="175" t="s">
        <v>27</v>
      </c>
      <c r="C3" s="175" t="s">
        <v>28</v>
      </c>
      <c r="D3" s="175" t="s">
        <v>29</v>
      </c>
      <c r="E3" s="175" t="s">
        <v>30</v>
      </c>
      <c r="F3" s="176" t="s">
        <v>31</v>
      </c>
      <c r="G3" s="176" t="s">
        <v>227</v>
      </c>
      <c r="H3" s="176" t="s">
        <v>265</v>
      </c>
    </row>
    <row r="4" spans="1:8" ht="13.8">
      <c r="A4" s="177" t="s">
        <v>32</v>
      </c>
      <c r="B4" s="5">
        <v>3</v>
      </c>
      <c r="C4" s="5">
        <v>3</v>
      </c>
      <c r="D4" s="5">
        <v>3</v>
      </c>
      <c r="E4" s="5">
        <v>3</v>
      </c>
      <c r="F4" s="104">
        <v>3</v>
      </c>
      <c r="G4" s="104">
        <v>3</v>
      </c>
      <c r="H4" s="104">
        <v>3</v>
      </c>
    </row>
    <row r="5" spans="1:8" ht="13.8">
      <c r="A5" s="177" t="s">
        <v>72</v>
      </c>
      <c r="B5" s="5">
        <v>3</v>
      </c>
      <c r="C5" s="5">
        <v>3</v>
      </c>
      <c r="D5" s="5">
        <v>3</v>
      </c>
      <c r="E5" s="5">
        <v>3</v>
      </c>
      <c r="F5" s="104">
        <v>3</v>
      </c>
      <c r="G5" s="104">
        <v>3</v>
      </c>
      <c r="H5" s="104">
        <v>3</v>
      </c>
    </row>
    <row r="6" spans="1:8" ht="13.8">
      <c r="A6" s="177" t="s">
        <v>33</v>
      </c>
      <c r="B6" s="5">
        <v>150</v>
      </c>
      <c r="C6" s="5">
        <v>250</v>
      </c>
      <c r="D6" s="5">
        <v>350</v>
      </c>
      <c r="E6" s="5">
        <v>500</v>
      </c>
      <c r="F6" s="104">
        <v>500</v>
      </c>
      <c r="G6" s="104">
        <v>500</v>
      </c>
      <c r="H6" s="104">
        <v>500</v>
      </c>
    </row>
    <row r="7" spans="1:8" ht="13.8">
      <c r="A7" s="177" t="s">
        <v>34</v>
      </c>
      <c r="B7" s="5">
        <v>150</v>
      </c>
      <c r="C7" s="5">
        <v>225</v>
      </c>
      <c r="D7" s="5">
        <v>300</v>
      </c>
      <c r="E7" s="5">
        <v>400</v>
      </c>
      <c r="F7" s="104">
        <v>400</v>
      </c>
      <c r="G7" s="104">
        <v>400</v>
      </c>
      <c r="H7" s="104">
        <v>400</v>
      </c>
    </row>
    <row r="8" spans="1:8" ht="14.4" thickBot="1">
      <c r="A8" s="178" t="s">
        <v>35</v>
      </c>
      <c r="B8" s="6">
        <v>3.3000000000000002E-2</v>
      </c>
      <c r="C8" s="6">
        <v>3.7999999999999999E-2</v>
      </c>
      <c r="D8" s="6">
        <v>4.1000000000000002E-2</v>
      </c>
      <c r="E8" s="6">
        <v>4.5999999999999999E-2</v>
      </c>
      <c r="F8" s="105">
        <v>0.05</v>
      </c>
      <c r="G8" s="105">
        <v>5.1999999999999998E-2</v>
      </c>
      <c r="H8" s="105">
        <v>6.5000000000000002E-2</v>
      </c>
    </row>
    <row r="9" spans="1:8" ht="6" customHeight="1" thickBot="1">
      <c r="A9" s="4"/>
      <c r="B9" s="4"/>
      <c r="C9" s="4"/>
      <c r="D9" s="4"/>
      <c r="E9" s="4"/>
      <c r="F9" s="4"/>
      <c r="G9" s="4"/>
      <c r="H9" s="4"/>
    </row>
    <row r="10" spans="1:8" ht="13.8">
      <c r="A10" s="179" t="s">
        <v>36</v>
      </c>
      <c r="B10" s="12" t="s">
        <v>37</v>
      </c>
      <c r="C10" s="12" t="s">
        <v>38</v>
      </c>
      <c r="D10" s="12" t="s">
        <v>39</v>
      </c>
      <c r="E10" s="12" t="s">
        <v>40</v>
      </c>
      <c r="F10" s="106" t="s">
        <v>41</v>
      </c>
      <c r="G10" s="106" t="s">
        <v>228</v>
      </c>
      <c r="H10" s="106" t="s">
        <v>266</v>
      </c>
    </row>
    <row r="11" spans="1:8" ht="13.8">
      <c r="A11" s="180" t="s">
        <v>71</v>
      </c>
      <c r="B11" s="7">
        <v>3</v>
      </c>
      <c r="C11" s="7">
        <v>3</v>
      </c>
      <c r="D11" s="7">
        <v>3</v>
      </c>
      <c r="E11" s="7">
        <v>3</v>
      </c>
      <c r="F11" s="107">
        <v>3</v>
      </c>
      <c r="G11" s="107">
        <v>3</v>
      </c>
      <c r="H11" s="107">
        <v>3</v>
      </c>
    </row>
    <row r="12" spans="1:8" ht="13.8">
      <c r="A12" s="180" t="s">
        <v>33</v>
      </c>
      <c r="B12" s="7">
        <v>150</v>
      </c>
      <c r="C12" s="7">
        <v>250</v>
      </c>
      <c r="D12" s="7">
        <v>350</v>
      </c>
      <c r="E12" s="7">
        <v>500</v>
      </c>
      <c r="F12" s="107">
        <v>500</v>
      </c>
      <c r="G12" s="107">
        <v>500</v>
      </c>
      <c r="H12" s="107">
        <v>500</v>
      </c>
    </row>
    <row r="13" spans="1:8" ht="13.8">
      <c r="A13" s="180" t="s">
        <v>34</v>
      </c>
      <c r="B13" s="7">
        <v>68</v>
      </c>
      <c r="C13" s="7">
        <v>62</v>
      </c>
      <c r="D13" s="7">
        <v>59</v>
      </c>
      <c r="E13" s="7">
        <v>55</v>
      </c>
      <c r="F13" s="107">
        <v>51</v>
      </c>
      <c r="G13" s="107">
        <v>50</v>
      </c>
      <c r="H13" s="107">
        <v>42</v>
      </c>
    </row>
    <row r="14" spans="1:8" ht="14.4" thickBot="1">
      <c r="A14" s="181" t="s">
        <v>35</v>
      </c>
      <c r="B14" s="8">
        <v>5.3000000000000005E-2</v>
      </c>
      <c r="C14" s="8">
        <v>5.7999999999999996E-2</v>
      </c>
      <c r="D14" s="8">
        <v>6.0999999999999999E-2</v>
      </c>
      <c r="E14" s="8">
        <v>6.6000000000000003E-2</v>
      </c>
      <c r="F14" s="108">
        <v>7.0000000000000007E-2</v>
      </c>
      <c r="G14" s="108">
        <v>7.1999999999999995E-2</v>
      </c>
      <c r="H14" s="108">
        <v>8.5000000000000006E-2</v>
      </c>
    </row>
    <row r="15" spans="1:8" ht="13.8" thickBot="1">
      <c r="A15" s="172" t="s">
        <v>42</v>
      </c>
      <c r="B15" s="172"/>
      <c r="C15" s="172"/>
      <c r="D15" s="172"/>
      <c r="E15" s="172"/>
      <c r="F15" s="172"/>
      <c r="G15" s="172"/>
      <c r="H15" s="172"/>
    </row>
    <row r="16" spans="1:8" ht="6" customHeight="1" thickBot="1">
      <c r="A16" s="4"/>
      <c r="B16" s="4"/>
      <c r="C16" s="4"/>
      <c r="D16" s="4"/>
      <c r="E16" s="4"/>
      <c r="F16" s="4"/>
      <c r="G16" s="4"/>
      <c r="H16" s="4"/>
    </row>
    <row r="17" spans="1:8" ht="13.8">
      <c r="A17" s="182" t="s">
        <v>43</v>
      </c>
      <c r="B17" s="11" t="s">
        <v>44</v>
      </c>
      <c r="C17" s="11" t="s">
        <v>45</v>
      </c>
      <c r="D17" s="11" t="s">
        <v>46</v>
      </c>
      <c r="E17" s="11" t="s">
        <v>47</v>
      </c>
      <c r="F17" s="109" t="s">
        <v>48</v>
      </c>
      <c r="G17" s="109" t="s">
        <v>229</v>
      </c>
      <c r="H17" s="109" t="s">
        <v>267</v>
      </c>
    </row>
    <row r="18" spans="1:8" ht="13.8">
      <c r="A18" s="183" t="s">
        <v>71</v>
      </c>
      <c r="B18" s="9">
        <v>1</v>
      </c>
      <c r="C18" s="9">
        <v>1</v>
      </c>
      <c r="D18" s="9">
        <v>1</v>
      </c>
      <c r="E18" s="9">
        <v>1</v>
      </c>
      <c r="F18" s="110">
        <v>1</v>
      </c>
      <c r="G18" s="110">
        <v>1</v>
      </c>
      <c r="H18" s="110">
        <v>1</v>
      </c>
    </row>
    <row r="19" spans="1:8" ht="13.8">
      <c r="A19" s="183" t="s">
        <v>33</v>
      </c>
      <c r="B19" s="9">
        <v>100</v>
      </c>
      <c r="C19" s="9">
        <v>100</v>
      </c>
      <c r="D19" s="9">
        <v>100</v>
      </c>
      <c r="E19" s="9">
        <v>100</v>
      </c>
      <c r="F19" s="110">
        <v>100</v>
      </c>
      <c r="G19" s="110">
        <v>100</v>
      </c>
      <c r="H19" s="110">
        <v>100</v>
      </c>
    </row>
    <row r="20" spans="1:8" ht="13.8">
      <c r="A20" s="183" t="s">
        <v>34</v>
      </c>
      <c r="B20" s="9">
        <v>40</v>
      </c>
      <c r="C20" s="9">
        <v>40</v>
      </c>
      <c r="D20" s="9">
        <v>40</v>
      </c>
      <c r="E20" s="9">
        <v>40</v>
      </c>
      <c r="F20" s="110">
        <v>40</v>
      </c>
      <c r="G20" s="110">
        <v>40</v>
      </c>
      <c r="H20" s="110">
        <v>40</v>
      </c>
    </row>
    <row r="21" spans="1:8" ht="14.4" thickBot="1">
      <c r="A21" s="184" t="s">
        <v>49</v>
      </c>
      <c r="B21" s="10">
        <v>3.3000000000000002E-2</v>
      </c>
      <c r="C21" s="10">
        <v>3.7999999999999999E-2</v>
      </c>
      <c r="D21" s="10">
        <v>4.1000000000000002E-2</v>
      </c>
      <c r="E21" s="10">
        <v>4.5999999999999999E-2</v>
      </c>
      <c r="F21" s="111">
        <v>0.05</v>
      </c>
      <c r="G21" s="111">
        <v>5.1999999999999998E-2</v>
      </c>
      <c r="H21" s="111">
        <v>6.5000000000000002E-2</v>
      </c>
    </row>
    <row r="22" spans="1:8" ht="6" customHeight="1" thickBot="1"/>
    <row r="23" spans="1:8" ht="14.4" thickBot="1">
      <c r="A23" s="185" t="s">
        <v>203</v>
      </c>
      <c r="B23" s="169" t="s">
        <v>202</v>
      </c>
      <c r="C23" s="169"/>
      <c r="D23" s="169"/>
      <c r="E23" s="169"/>
      <c r="F23" s="170"/>
      <c r="G23" s="170"/>
      <c r="H23" s="170"/>
    </row>
    <row r="24" spans="1:8" ht="31.5" customHeight="1">
      <c r="A24" s="186" t="s">
        <v>204</v>
      </c>
      <c r="B24" s="187" t="s">
        <v>230</v>
      </c>
      <c r="C24" s="187"/>
      <c r="D24" s="188"/>
      <c r="E24" s="188"/>
      <c r="F24" s="188"/>
      <c r="G24" s="188"/>
      <c r="H24" s="188"/>
    </row>
    <row r="26" spans="1:8" ht="13.8" thickBot="1"/>
    <row r="27" spans="1:8" ht="28.2" customHeight="1">
      <c r="A27" s="313" t="s">
        <v>51</v>
      </c>
      <c r="B27" s="314"/>
      <c r="C27" s="314"/>
      <c r="D27" s="314"/>
      <c r="E27" s="314"/>
      <c r="F27" s="314"/>
      <c r="G27" s="314"/>
      <c r="H27" s="315"/>
    </row>
    <row r="28" spans="1:8" ht="13.8">
      <c r="A28" s="174" t="s">
        <v>26</v>
      </c>
      <c r="B28" s="175" t="s">
        <v>27</v>
      </c>
      <c r="C28" s="175" t="s">
        <v>28</v>
      </c>
      <c r="D28" s="175" t="s">
        <v>29</v>
      </c>
      <c r="E28" s="175" t="s">
        <v>30</v>
      </c>
      <c r="F28" s="176" t="s">
        <v>31</v>
      </c>
      <c r="G28" s="176" t="s">
        <v>227</v>
      </c>
      <c r="H28" s="191" t="s">
        <v>268</v>
      </c>
    </row>
    <row r="29" spans="1:8" ht="13.8">
      <c r="A29" s="177" t="s">
        <v>32</v>
      </c>
      <c r="B29" s="5">
        <v>3</v>
      </c>
      <c r="C29" s="5">
        <v>3</v>
      </c>
      <c r="D29" s="5">
        <v>3</v>
      </c>
      <c r="E29" s="5">
        <v>3</v>
      </c>
      <c r="F29" s="104">
        <v>3</v>
      </c>
      <c r="G29" s="104">
        <v>3</v>
      </c>
      <c r="H29" s="104"/>
    </row>
    <row r="30" spans="1:8" ht="13.8">
      <c r="A30" s="177" t="s">
        <v>72</v>
      </c>
      <c r="B30" s="5">
        <v>3</v>
      </c>
      <c r="C30" s="5">
        <v>3</v>
      </c>
      <c r="D30" s="5">
        <v>3</v>
      </c>
      <c r="E30" s="5">
        <v>3</v>
      </c>
      <c r="F30" s="104">
        <v>3</v>
      </c>
      <c r="G30" s="104">
        <v>3</v>
      </c>
      <c r="H30" s="104"/>
    </row>
    <row r="31" spans="1:8" ht="13.8">
      <c r="A31" s="177" t="s">
        <v>33</v>
      </c>
      <c r="B31" s="5">
        <v>150</v>
      </c>
      <c r="C31" s="5">
        <v>250</v>
      </c>
      <c r="D31" s="5">
        <v>350</v>
      </c>
      <c r="E31" s="5">
        <v>500</v>
      </c>
      <c r="F31" s="104">
        <v>500</v>
      </c>
      <c r="G31" s="104">
        <v>500</v>
      </c>
      <c r="H31" s="104"/>
    </row>
    <row r="32" spans="1:8" ht="13.8">
      <c r="A32" s="177" t="s">
        <v>34</v>
      </c>
      <c r="B32" s="5">
        <v>150</v>
      </c>
      <c r="C32" s="5">
        <v>225</v>
      </c>
      <c r="D32" s="5">
        <v>300</v>
      </c>
      <c r="E32" s="5">
        <v>400</v>
      </c>
      <c r="F32" s="104">
        <v>400</v>
      </c>
      <c r="G32" s="104">
        <v>400</v>
      </c>
      <c r="H32" s="104"/>
    </row>
    <row r="33" spans="1:8" ht="14.4" thickBot="1">
      <c r="A33" s="178" t="s">
        <v>35</v>
      </c>
      <c r="B33" s="6">
        <v>0.04</v>
      </c>
      <c r="C33" s="6">
        <v>5.0999999999999997E-2</v>
      </c>
      <c r="D33" s="6">
        <v>6.2E-2</v>
      </c>
      <c r="E33" s="6">
        <v>8.1000000000000003E-2</v>
      </c>
      <c r="F33" s="105">
        <v>0.104</v>
      </c>
      <c r="G33" s="105">
        <v>0.121</v>
      </c>
      <c r="H33" s="105"/>
    </row>
    <row r="34" spans="1:8" ht="13.8" thickBot="1"/>
    <row r="35" spans="1:8" ht="13.8">
      <c r="A35" s="179" t="s">
        <v>36</v>
      </c>
      <c r="B35" s="12" t="s">
        <v>37</v>
      </c>
      <c r="C35" s="12" t="s">
        <v>38</v>
      </c>
      <c r="D35" s="12" t="s">
        <v>39</v>
      </c>
      <c r="E35" s="12" t="s">
        <v>40</v>
      </c>
      <c r="F35" s="106" t="s">
        <v>41</v>
      </c>
      <c r="G35" s="106" t="s">
        <v>228</v>
      </c>
      <c r="H35" s="106"/>
    </row>
    <row r="36" spans="1:8" ht="13.8">
      <c r="A36" s="180" t="s">
        <v>71</v>
      </c>
      <c r="B36" s="7">
        <v>3</v>
      </c>
      <c r="C36" s="7">
        <v>3</v>
      </c>
      <c r="D36" s="7">
        <v>3</v>
      </c>
      <c r="E36" s="7">
        <v>3</v>
      </c>
      <c r="F36" s="107">
        <v>3</v>
      </c>
      <c r="G36" s="107">
        <v>3</v>
      </c>
      <c r="H36" s="107"/>
    </row>
    <row r="37" spans="1:8" ht="13.8">
      <c r="A37" s="180" t="s">
        <v>33</v>
      </c>
      <c r="B37" s="7">
        <v>150</v>
      </c>
      <c r="C37" s="7">
        <v>250</v>
      </c>
      <c r="D37" s="7">
        <v>350</v>
      </c>
      <c r="E37" s="7">
        <v>500</v>
      </c>
      <c r="F37" s="107">
        <v>500</v>
      </c>
      <c r="G37" s="107">
        <v>500</v>
      </c>
      <c r="H37" s="107"/>
    </row>
    <row r="38" spans="1:8" ht="13.8">
      <c r="A38" s="180" t="s">
        <v>34</v>
      </c>
      <c r="B38" s="7">
        <v>60</v>
      </c>
      <c r="C38" s="7">
        <v>51</v>
      </c>
      <c r="D38" s="7">
        <v>44</v>
      </c>
      <c r="E38" s="7">
        <v>40</v>
      </c>
      <c r="F38" s="107">
        <v>40</v>
      </c>
      <c r="G38" s="107">
        <v>40</v>
      </c>
      <c r="H38" s="107"/>
    </row>
    <row r="39" spans="1:8" ht="14.4" thickBot="1">
      <c r="A39" s="181" t="s">
        <v>35</v>
      </c>
      <c r="B39" s="8">
        <v>0.06</v>
      </c>
      <c r="C39" s="8">
        <v>7.0999999999999994E-2</v>
      </c>
      <c r="D39" s="8">
        <v>8.2000000000000003E-2</v>
      </c>
      <c r="E39" s="8">
        <v>0.10100000000000001</v>
      </c>
      <c r="F39" s="108">
        <v>0.124</v>
      </c>
      <c r="G39" s="108">
        <v>0.14099999999999999</v>
      </c>
      <c r="H39" s="108"/>
    </row>
    <row r="40" spans="1:8">
      <c r="A40" s="171" t="s">
        <v>42</v>
      </c>
      <c r="B40" s="171"/>
      <c r="C40" s="171"/>
      <c r="D40" s="171"/>
      <c r="E40" s="171"/>
      <c r="F40" s="171"/>
      <c r="G40" s="171"/>
      <c r="H40" s="171"/>
    </row>
    <row r="41" spans="1:8" ht="13.8" thickBot="1"/>
    <row r="42" spans="1:8" ht="13.8">
      <c r="A42" s="182" t="s">
        <v>43</v>
      </c>
      <c r="B42" s="11" t="s">
        <v>44</v>
      </c>
      <c r="C42" s="11" t="s">
        <v>45</v>
      </c>
      <c r="D42" s="11" t="s">
        <v>46</v>
      </c>
      <c r="E42" s="11" t="s">
        <v>47</v>
      </c>
      <c r="F42" s="109" t="s">
        <v>48</v>
      </c>
      <c r="G42" s="109" t="s">
        <v>229</v>
      </c>
      <c r="H42" s="109"/>
    </row>
    <row r="43" spans="1:8" ht="13.8">
      <c r="A43" s="183" t="s">
        <v>71</v>
      </c>
      <c r="B43" s="9">
        <v>1</v>
      </c>
      <c r="C43" s="9">
        <v>1</v>
      </c>
      <c r="D43" s="9">
        <v>1</v>
      </c>
      <c r="E43" s="9">
        <v>1</v>
      </c>
      <c r="F43" s="110">
        <v>1</v>
      </c>
      <c r="G43" s="110">
        <v>1</v>
      </c>
      <c r="H43" s="110"/>
    </row>
    <row r="44" spans="1:8" ht="13.8">
      <c r="A44" s="183" t="s">
        <v>33</v>
      </c>
      <c r="B44" s="9">
        <v>100</v>
      </c>
      <c r="C44" s="9">
        <v>100</v>
      </c>
      <c r="D44" s="9">
        <v>100</v>
      </c>
      <c r="E44" s="9">
        <v>100</v>
      </c>
      <c r="F44" s="110">
        <v>100</v>
      </c>
      <c r="G44" s="110">
        <v>100</v>
      </c>
      <c r="H44" s="110"/>
    </row>
    <row r="45" spans="1:8" ht="13.8">
      <c r="A45" s="183" t="s">
        <v>34</v>
      </c>
      <c r="B45" s="9">
        <v>40</v>
      </c>
      <c r="C45" s="9">
        <v>40</v>
      </c>
      <c r="D45" s="9">
        <v>40</v>
      </c>
      <c r="E45" s="9">
        <v>40</v>
      </c>
      <c r="F45" s="110">
        <v>40</v>
      </c>
      <c r="G45" s="110">
        <v>40</v>
      </c>
      <c r="H45" s="110"/>
    </row>
    <row r="46" spans="1:8" ht="14.4" thickBot="1">
      <c r="A46" s="189" t="s">
        <v>49</v>
      </c>
      <c r="B46" s="80">
        <v>0.04</v>
      </c>
      <c r="C46" s="80">
        <v>5.0999999999999997E-2</v>
      </c>
      <c r="D46" s="80">
        <v>6.2E-2</v>
      </c>
      <c r="E46" s="80">
        <v>8.1000000000000003E-2</v>
      </c>
      <c r="F46" s="112">
        <v>0.104</v>
      </c>
      <c r="G46" s="112">
        <v>0.121</v>
      </c>
      <c r="H46" s="112"/>
    </row>
    <row r="47" spans="1:8" ht="6" customHeight="1" thickBot="1"/>
    <row r="48" spans="1:8" ht="14.4" thickBot="1">
      <c r="A48" s="185" t="s">
        <v>203</v>
      </c>
      <c r="B48" s="169" t="s">
        <v>202</v>
      </c>
      <c r="C48" s="169"/>
      <c r="D48" s="169"/>
      <c r="E48" s="169"/>
      <c r="F48" s="170"/>
      <c r="G48" s="170"/>
      <c r="H48" s="170"/>
    </row>
    <row r="49" spans="1:8" ht="31.5" customHeight="1">
      <c r="A49" s="186" t="s">
        <v>204</v>
      </c>
      <c r="B49" s="187" t="s">
        <v>230</v>
      </c>
      <c r="C49" s="187"/>
      <c r="D49" s="188"/>
      <c r="E49" s="188"/>
      <c r="F49" s="188"/>
      <c r="G49" s="188"/>
      <c r="H49" s="188"/>
    </row>
    <row r="50" spans="1:8">
      <c r="B50" s="113"/>
    </row>
    <row r="51" spans="1:8" ht="55.8" customHeight="1">
      <c r="A51" s="316" t="s">
        <v>205</v>
      </c>
      <c r="B51" s="316"/>
      <c r="C51" s="316"/>
      <c r="D51" s="316"/>
      <c r="E51" s="316"/>
      <c r="F51" s="316"/>
      <c r="G51" s="316"/>
      <c r="H51" s="316"/>
    </row>
    <row r="52" spans="1:8">
      <c r="B52" s="113"/>
    </row>
    <row r="54" spans="1:8" ht="21">
      <c r="A54" s="190" t="s">
        <v>269</v>
      </c>
    </row>
  </sheetData>
  <mergeCells count="3">
    <mergeCell ref="A2:H2"/>
    <mergeCell ref="A27:H27"/>
    <mergeCell ref="A51:H51"/>
  </mergeCells>
  <pageMargins left="0.25" right="0.25" top="0.75" bottom="0.75" header="0.3" footer="0.3"/>
  <pageSetup paperSize="9" scale="57" orientation="portrait" r:id="rId1"/>
  <headerFooter alignWithMargins="0">
    <oddHeader>&amp;C&amp;16Knee Clinical Reference Data Summary&amp;10
Complete one spreadsheet per reference</oddHeader>
  </headerFooter>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X28"/>
  <sheetViews>
    <sheetView view="pageLayout" zoomScaleNormal="90" workbookViewId="0">
      <selection activeCell="F9" sqref="F9"/>
    </sheetView>
  </sheetViews>
  <sheetFormatPr defaultColWidth="9.109375" defaultRowHeight="13.2"/>
  <cols>
    <col min="1" max="3" width="9.109375" style="18"/>
    <col min="4" max="4" width="22.6640625" style="18" bestFit="1" customWidth="1"/>
    <col min="5" max="5" width="19.109375" style="18" customWidth="1"/>
    <col min="6" max="6" width="24" style="18" bestFit="1" customWidth="1"/>
    <col min="7" max="7" width="9.109375" style="18"/>
    <col min="8" max="8" width="12.109375" style="18" bestFit="1" customWidth="1"/>
    <col min="9" max="9" width="22" style="18" bestFit="1" customWidth="1"/>
    <col min="10" max="10" width="9.109375" style="18"/>
    <col min="11" max="11" width="20.88671875" style="18" bestFit="1" customWidth="1"/>
    <col min="12" max="12" width="9.5546875" style="18" bestFit="1" customWidth="1"/>
    <col min="13" max="13" width="8.6640625" style="18" bestFit="1" customWidth="1"/>
    <col min="14" max="14" width="9.88671875" style="18" customWidth="1"/>
    <col min="15" max="15" width="10.33203125" style="18" customWidth="1"/>
    <col min="16" max="16" width="8.6640625" style="18" bestFit="1" customWidth="1"/>
    <col min="17" max="20" width="9.109375" style="18"/>
    <col min="21" max="21" width="9.109375" style="20"/>
    <col min="22" max="16384" width="9.109375" style="18"/>
  </cols>
  <sheetData>
    <row r="1" spans="1:24">
      <c r="A1" s="19" t="s">
        <v>226</v>
      </c>
    </row>
    <row r="3" spans="1:24">
      <c r="A3" s="19" t="s">
        <v>104</v>
      </c>
    </row>
    <row r="4" spans="1:24">
      <c r="A4" s="19"/>
    </row>
    <row r="5" spans="1:24" ht="13.8" thickBot="1">
      <c r="A5" s="20"/>
      <c r="B5" s="20"/>
      <c r="C5" s="20"/>
      <c r="D5" s="20"/>
      <c r="E5" s="317" t="s">
        <v>105</v>
      </c>
      <c r="F5" s="318"/>
      <c r="G5" s="319"/>
      <c r="H5" s="320" t="s">
        <v>106</v>
      </c>
      <c r="I5" s="320"/>
      <c r="J5" s="320"/>
      <c r="K5" s="320"/>
      <c r="L5" s="320"/>
      <c r="M5" s="320"/>
      <c r="N5" s="321" t="s">
        <v>107</v>
      </c>
      <c r="O5" s="321"/>
      <c r="P5" s="321"/>
      <c r="Q5" s="322" t="s">
        <v>108</v>
      </c>
      <c r="R5" s="323"/>
      <c r="S5" s="323"/>
      <c r="T5" s="323"/>
      <c r="U5" s="323"/>
      <c r="V5" s="323"/>
      <c r="W5" s="323"/>
      <c r="X5" s="324"/>
    </row>
    <row r="6" spans="1:24" s="36" customFormat="1" ht="66">
      <c r="A6" s="21" t="s">
        <v>97</v>
      </c>
      <c r="B6" s="21" t="s">
        <v>109</v>
      </c>
      <c r="C6" s="22" t="s">
        <v>110</v>
      </c>
      <c r="D6" s="23" t="s">
        <v>111</v>
      </c>
      <c r="E6" s="24" t="s">
        <v>112</v>
      </c>
      <c r="F6" s="25" t="s">
        <v>113</v>
      </c>
      <c r="G6" s="26" t="s">
        <v>114</v>
      </c>
      <c r="H6" s="27" t="s">
        <v>115</v>
      </c>
      <c r="I6" s="28" t="s">
        <v>116</v>
      </c>
      <c r="J6" s="28" t="s">
        <v>117</v>
      </c>
      <c r="K6" s="29" t="s">
        <v>118</v>
      </c>
      <c r="L6" s="28" t="s">
        <v>119</v>
      </c>
      <c r="M6" s="30" t="s">
        <v>120</v>
      </c>
      <c r="N6" s="31" t="s">
        <v>121</v>
      </c>
      <c r="O6" s="32" t="s">
        <v>122</v>
      </c>
      <c r="P6" s="32" t="s">
        <v>114</v>
      </c>
      <c r="Q6" s="33" t="s">
        <v>123</v>
      </c>
      <c r="R6" s="34" t="s">
        <v>124</v>
      </c>
      <c r="S6" s="34" t="s">
        <v>125</v>
      </c>
      <c r="T6" s="34" t="s">
        <v>126</v>
      </c>
      <c r="U6" s="34" t="s">
        <v>127</v>
      </c>
      <c r="V6" s="34" t="s">
        <v>128</v>
      </c>
      <c r="W6" s="34" t="s">
        <v>129</v>
      </c>
      <c r="X6" s="35" t="s">
        <v>120</v>
      </c>
    </row>
    <row r="7" spans="1:24" s="36" customFormat="1" ht="52.8">
      <c r="A7" s="37" t="s">
        <v>130</v>
      </c>
      <c r="B7" s="37" t="s">
        <v>131</v>
      </c>
      <c r="C7" s="38" t="s">
        <v>132</v>
      </c>
      <c r="D7" s="39" t="s">
        <v>133</v>
      </c>
      <c r="E7" s="40" t="s">
        <v>134</v>
      </c>
      <c r="F7" s="41" t="s">
        <v>135</v>
      </c>
      <c r="G7" s="42" t="s">
        <v>136</v>
      </c>
      <c r="H7" s="40" t="s">
        <v>137</v>
      </c>
      <c r="I7" s="37" t="s">
        <v>134</v>
      </c>
      <c r="J7" s="37" t="s">
        <v>138</v>
      </c>
      <c r="K7" s="41" t="s">
        <v>135</v>
      </c>
      <c r="L7" s="37" t="s">
        <v>139</v>
      </c>
      <c r="M7" s="42" t="s">
        <v>140</v>
      </c>
      <c r="N7" s="40" t="s">
        <v>141</v>
      </c>
      <c r="O7" s="37" t="s">
        <v>142</v>
      </c>
      <c r="P7" s="37" t="s">
        <v>143</v>
      </c>
      <c r="Q7" s="43" t="s">
        <v>144</v>
      </c>
      <c r="R7" s="44" t="s">
        <v>145</v>
      </c>
      <c r="S7" s="44" t="s">
        <v>146</v>
      </c>
      <c r="T7" s="44" t="s">
        <v>147</v>
      </c>
      <c r="U7" s="44" t="s">
        <v>148</v>
      </c>
      <c r="V7" s="44" t="s">
        <v>149</v>
      </c>
      <c r="W7" s="44" t="s">
        <v>150</v>
      </c>
      <c r="X7" s="45" t="s">
        <v>151</v>
      </c>
    </row>
    <row r="8" spans="1:24" s="60" customFormat="1" ht="26.4">
      <c r="A8" s="46"/>
      <c r="B8" s="46"/>
      <c r="C8" s="47"/>
      <c r="D8" s="48" t="s">
        <v>152</v>
      </c>
      <c r="E8" s="49" t="s">
        <v>134</v>
      </c>
      <c r="F8" s="50" t="s">
        <v>135</v>
      </c>
      <c r="G8" s="51"/>
      <c r="H8" s="52" t="s">
        <v>153</v>
      </c>
      <c r="I8" s="53" t="s">
        <v>154</v>
      </c>
      <c r="J8" s="53" t="s">
        <v>155</v>
      </c>
      <c r="K8" s="53" t="s">
        <v>135</v>
      </c>
      <c r="L8" s="53" t="s">
        <v>139</v>
      </c>
      <c r="M8" s="54"/>
      <c r="N8" s="55" t="s">
        <v>154</v>
      </c>
      <c r="O8" s="56" t="s">
        <v>142</v>
      </c>
      <c r="P8" s="56"/>
      <c r="Q8" s="57" t="s">
        <v>144</v>
      </c>
      <c r="R8" s="58" t="s">
        <v>139</v>
      </c>
      <c r="S8" s="58" t="s">
        <v>146</v>
      </c>
      <c r="T8" s="58" t="s">
        <v>147</v>
      </c>
      <c r="U8" s="58" t="s">
        <v>156</v>
      </c>
      <c r="V8" s="58" t="s">
        <v>149</v>
      </c>
      <c r="W8" s="58" t="s">
        <v>157</v>
      </c>
      <c r="X8" s="59"/>
    </row>
    <row r="9" spans="1:24" s="60" customFormat="1" ht="52.8">
      <c r="A9" s="46"/>
      <c r="B9" s="46"/>
      <c r="C9" s="47"/>
      <c r="D9" s="48" t="s">
        <v>158</v>
      </c>
      <c r="E9" s="49" t="s">
        <v>159</v>
      </c>
      <c r="F9" s="50" t="s">
        <v>160</v>
      </c>
      <c r="G9" s="51"/>
      <c r="H9" s="52" t="s">
        <v>137</v>
      </c>
      <c r="I9" s="53" t="s">
        <v>141</v>
      </c>
      <c r="J9" s="53" t="s">
        <v>161</v>
      </c>
      <c r="K9" s="53" t="s">
        <v>160</v>
      </c>
      <c r="L9" s="53" t="s">
        <v>162</v>
      </c>
      <c r="M9" s="54"/>
      <c r="N9" s="55" t="s">
        <v>141</v>
      </c>
      <c r="O9" s="56" t="s">
        <v>163</v>
      </c>
      <c r="P9" s="56"/>
      <c r="Q9" s="61" t="s">
        <v>164</v>
      </c>
      <c r="R9" s="58" t="s">
        <v>162</v>
      </c>
      <c r="S9" s="58" t="s">
        <v>165</v>
      </c>
      <c r="T9" s="58" t="s">
        <v>166</v>
      </c>
      <c r="U9" s="58" t="s">
        <v>167</v>
      </c>
      <c r="V9" s="58" t="s">
        <v>168</v>
      </c>
      <c r="W9" s="58" t="s">
        <v>169</v>
      </c>
      <c r="X9" s="59"/>
    </row>
    <row r="10" spans="1:24" s="60" customFormat="1" ht="26.4">
      <c r="A10" s="46"/>
      <c r="B10" s="46"/>
      <c r="C10" s="47"/>
      <c r="D10" s="62" t="s">
        <v>170</v>
      </c>
      <c r="E10" s="49" t="s">
        <v>171</v>
      </c>
      <c r="F10" s="50" t="s">
        <v>172</v>
      </c>
      <c r="G10" s="51"/>
      <c r="H10" s="52"/>
      <c r="I10" s="53" t="s">
        <v>134</v>
      </c>
      <c r="J10" s="53" t="s">
        <v>138</v>
      </c>
      <c r="K10" s="53" t="s">
        <v>172</v>
      </c>
      <c r="L10" s="53"/>
      <c r="M10" s="54"/>
      <c r="N10" s="55"/>
      <c r="O10" s="56"/>
      <c r="P10" s="56"/>
      <c r="Q10" s="61" t="s">
        <v>173</v>
      </c>
      <c r="R10" s="63"/>
      <c r="S10" s="63"/>
      <c r="T10" s="63"/>
      <c r="U10" s="58" t="s">
        <v>148</v>
      </c>
      <c r="V10" s="63"/>
      <c r="W10" s="58" t="s">
        <v>150</v>
      </c>
      <c r="X10" s="59"/>
    </row>
    <row r="11" spans="1:24" s="60" customFormat="1" ht="66">
      <c r="A11" s="46"/>
      <c r="B11" s="46"/>
      <c r="C11" s="47"/>
      <c r="D11" s="48"/>
      <c r="E11" s="49"/>
      <c r="F11" s="50" t="s">
        <v>174</v>
      </c>
      <c r="G11" s="51"/>
      <c r="H11" s="52"/>
      <c r="I11" s="53" t="s">
        <v>175</v>
      </c>
      <c r="J11" s="53"/>
      <c r="K11" s="53" t="s">
        <v>174</v>
      </c>
      <c r="L11" s="53"/>
      <c r="M11" s="54"/>
      <c r="N11" s="55"/>
      <c r="O11" s="56"/>
      <c r="P11" s="56"/>
      <c r="Q11" s="64"/>
      <c r="R11" s="63"/>
      <c r="S11" s="63"/>
      <c r="T11" s="63"/>
      <c r="U11" s="58" t="s">
        <v>176</v>
      </c>
      <c r="V11" s="63"/>
      <c r="W11" s="58" t="s">
        <v>177</v>
      </c>
      <c r="X11" s="59"/>
    </row>
    <row r="12" spans="1:24" s="60" customFormat="1">
      <c r="A12" s="46"/>
      <c r="B12" s="46"/>
      <c r="C12" s="47"/>
      <c r="D12" s="48"/>
      <c r="E12" s="49"/>
      <c r="F12" s="50"/>
      <c r="G12" s="51"/>
      <c r="H12" s="52"/>
      <c r="I12" s="53"/>
      <c r="J12" s="53"/>
      <c r="K12" s="53"/>
      <c r="L12" s="53"/>
      <c r="M12" s="54"/>
      <c r="N12" s="55"/>
      <c r="O12" s="56"/>
      <c r="P12" s="56"/>
      <c r="Q12" s="64"/>
      <c r="R12" s="63"/>
      <c r="S12" s="63"/>
      <c r="T12" s="63"/>
      <c r="U12" s="58" t="s">
        <v>178</v>
      </c>
      <c r="V12" s="63"/>
      <c r="W12" s="58" t="s">
        <v>179</v>
      </c>
      <c r="X12" s="59"/>
    </row>
    <row r="13" spans="1:24" s="60" customFormat="1" ht="26.4">
      <c r="A13" s="46"/>
      <c r="B13" s="46"/>
      <c r="C13" s="47"/>
      <c r="D13" s="48" t="s">
        <v>180</v>
      </c>
      <c r="E13" s="49" t="s">
        <v>134</v>
      </c>
      <c r="F13" s="50" t="s">
        <v>135</v>
      </c>
      <c r="G13" s="51"/>
      <c r="H13" s="52" t="s">
        <v>153</v>
      </c>
      <c r="I13" s="53" t="s">
        <v>154</v>
      </c>
      <c r="J13" s="53" t="s">
        <v>155</v>
      </c>
      <c r="K13" s="53" t="s">
        <v>135</v>
      </c>
      <c r="L13" s="53" t="s">
        <v>139</v>
      </c>
      <c r="M13" s="54"/>
      <c r="N13" s="55" t="s">
        <v>154</v>
      </c>
      <c r="O13" s="56" t="s">
        <v>181</v>
      </c>
      <c r="P13" s="56"/>
      <c r="Q13" s="64"/>
      <c r="R13" s="63"/>
      <c r="S13" s="63"/>
      <c r="T13" s="63"/>
      <c r="U13" s="58" t="s">
        <v>182</v>
      </c>
      <c r="V13" s="63"/>
      <c r="W13" s="58" t="s">
        <v>183</v>
      </c>
      <c r="X13" s="59"/>
    </row>
    <row r="14" spans="1:24" s="60" customFormat="1" ht="52.8">
      <c r="A14" s="46"/>
      <c r="B14" s="46"/>
      <c r="C14" s="47"/>
      <c r="D14" s="48"/>
      <c r="E14" s="49" t="s">
        <v>159</v>
      </c>
      <c r="F14" s="50" t="s">
        <v>160</v>
      </c>
      <c r="G14" s="51"/>
      <c r="H14" s="52" t="s">
        <v>137</v>
      </c>
      <c r="I14" s="53" t="s">
        <v>141</v>
      </c>
      <c r="J14" s="53" t="s">
        <v>161</v>
      </c>
      <c r="K14" s="53" t="s">
        <v>160</v>
      </c>
      <c r="L14" s="53" t="s">
        <v>162</v>
      </c>
      <c r="M14" s="54"/>
      <c r="N14" s="55" t="s">
        <v>141</v>
      </c>
      <c r="O14" s="56"/>
      <c r="P14" s="56"/>
      <c r="Q14" s="64"/>
      <c r="R14" s="63"/>
      <c r="S14" s="63"/>
      <c r="T14" s="63"/>
      <c r="U14" s="58" t="s">
        <v>184</v>
      </c>
      <c r="V14" s="63"/>
      <c r="W14" s="58" t="s">
        <v>185</v>
      </c>
      <c r="X14" s="59"/>
    </row>
    <row r="15" spans="1:24" s="60" customFormat="1" ht="26.4">
      <c r="A15" s="46"/>
      <c r="B15" s="46"/>
      <c r="C15" s="47"/>
      <c r="D15" s="48"/>
      <c r="E15" s="49" t="s">
        <v>171</v>
      </c>
      <c r="F15" s="50" t="s">
        <v>172</v>
      </c>
      <c r="G15" s="51"/>
      <c r="H15" s="52"/>
      <c r="I15" s="53" t="s">
        <v>134</v>
      </c>
      <c r="J15" s="53" t="s">
        <v>138</v>
      </c>
      <c r="K15" s="53" t="s">
        <v>172</v>
      </c>
      <c r="L15" s="53"/>
      <c r="M15" s="54"/>
      <c r="N15" s="55"/>
      <c r="O15" s="56"/>
      <c r="P15" s="56"/>
      <c r="Q15" s="64"/>
      <c r="R15" s="63"/>
      <c r="S15" s="63"/>
      <c r="T15" s="63"/>
      <c r="U15" s="63"/>
      <c r="V15" s="63"/>
      <c r="W15" s="63"/>
      <c r="X15" s="59"/>
    </row>
    <row r="16" spans="1:24" s="60" customFormat="1" ht="26.4">
      <c r="A16" s="46"/>
      <c r="B16" s="46"/>
      <c r="C16" s="47"/>
      <c r="D16" s="48"/>
      <c r="E16" s="49"/>
      <c r="F16" s="50" t="s">
        <v>174</v>
      </c>
      <c r="G16" s="51"/>
      <c r="H16" s="52"/>
      <c r="I16" s="53" t="s">
        <v>175</v>
      </c>
      <c r="J16" s="53"/>
      <c r="K16" s="53" t="s">
        <v>174</v>
      </c>
      <c r="L16" s="53"/>
      <c r="M16" s="54"/>
      <c r="N16" s="55"/>
      <c r="O16" s="56"/>
      <c r="P16" s="56"/>
      <c r="Q16" s="64"/>
      <c r="R16" s="63"/>
      <c r="S16" s="63"/>
      <c r="T16" s="63"/>
      <c r="U16" s="63"/>
      <c r="V16" s="63"/>
      <c r="W16" s="63"/>
      <c r="X16" s="59"/>
    </row>
    <row r="17" spans="1:24" s="60" customFormat="1">
      <c r="A17" s="46"/>
      <c r="B17" s="46"/>
      <c r="C17" s="47"/>
      <c r="D17" s="48"/>
      <c r="E17" s="49"/>
      <c r="F17" s="50"/>
      <c r="G17" s="51"/>
      <c r="H17" s="52"/>
      <c r="I17" s="53"/>
      <c r="J17" s="53"/>
      <c r="K17" s="53"/>
      <c r="L17" s="53"/>
      <c r="M17" s="54"/>
      <c r="N17" s="55"/>
      <c r="O17" s="56"/>
      <c r="P17" s="56"/>
      <c r="Q17" s="64"/>
      <c r="R17" s="63"/>
      <c r="S17" s="63"/>
      <c r="T17" s="63"/>
      <c r="U17" s="63"/>
      <c r="V17" s="63"/>
      <c r="W17" s="63"/>
      <c r="X17" s="59"/>
    </row>
    <row r="18" spans="1:24" s="60" customFormat="1">
      <c r="A18" s="46"/>
      <c r="B18" s="46"/>
      <c r="C18" s="47"/>
      <c r="D18" s="48" t="s">
        <v>186</v>
      </c>
      <c r="E18" s="49" t="s">
        <v>134</v>
      </c>
      <c r="F18" s="50" t="s">
        <v>135</v>
      </c>
      <c r="G18" s="51"/>
      <c r="H18" s="52" t="s">
        <v>155</v>
      </c>
      <c r="I18" s="53" t="s">
        <v>155</v>
      </c>
      <c r="J18" s="53"/>
      <c r="K18" s="53" t="s">
        <v>155</v>
      </c>
      <c r="L18" s="53" t="s">
        <v>155</v>
      </c>
      <c r="M18" s="54"/>
      <c r="N18" s="55" t="s">
        <v>155</v>
      </c>
      <c r="O18" s="56" t="s">
        <v>155</v>
      </c>
      <c r="P18" s="56"/>
      <c r="Q18" s="64"/>
      <c r="R18" s="63"/>
      <c r="S18" s="63"/>
      <c r="T18" s="63"/>
      <c r="U18" s="63"/>
      <c r="V18" s="63"/>
      <c r="W18" s="63"/>
      <c r="X18" s="59"/>
    </row>
    <row r="19" spans="1:24" s="60" customFormat="1" ht="26.4">
      <c r="A19" s="46"/>
      <c r="B19" s="46"/>
      <c r="C19" s="47"/>
      <c r="D19" s="48"/>
      <c r="E19" s="49" t="s">
        <v>159</v>
      </c>
      <c r="F19" s="50" t="s">
        <v>160</v>
      </c>
      <c r="G19" s="51"/>
      <c r="H19" s="52"/>
      <c r="I19" s="53"/>
      <c r="J19" s="53"/>
      <c r="K19" s="53"/>
      <c r="L19" s="53"/>
      <c r="M19" s="54"/>
      <c r="N19" s="55"/>
      <c r="O19" s="56"/>
      <c r="P19" s="56"/>
      <c r="Q19" s="64"/>
      <c r="R19" s="63"/>
      <c r="S19" s="63"/>
      <c r="T19" s="63"/>
      <c r="U19" s="63"/>
      <c r="V19" s="63"/>
      <c r="W19" s="63"/>
      <c r="X19" s="59"/>
    </row>
    <row r="20" spans="1:24" s="60" customFormat="1" ht="26.4">
      <c r="A20" s="46"/>
      <c r="B20" s="46"/>
      <c r="C20" s="47"/>
      <c r="D20" s="48"/>
      <c r="E20" s="49" t="s">
        <v>171</v>
      </c>
      <c r="F20" s="50" t="s">
        <v>172</v>
      </c>
      <c r="G20" s="51"/>
      <c r="H20" s="52"/>
      <c r="I20" s="53"/>
      <c r="J20" s="53"/>
      <c r="K20" s="53"/>
      <c r="L20" s="53"/>
      <c r="M20" s="54"/>
      <c r="N20" s="55"/>
      <c r="O20" s="56"/>
      <c r="P20" s="56"/>
      <c r="Q20" s="64"/>
      <c r="R20" s="63"/>
      <c r="S20" s="63"/>
      <c r="T20" s="63"/>
      <c r="U20" s="63"/>
      <c r="V20" s="63"/>
      <c r="W20" s="63"/>
      <c r="X20" s="59"/>
    </row>
    <row r="21" spans="1:24" s="60" customFormat="1">
      <c r="A21" s="46"/>
      <c r="B21" s="46"/>
      <c r="C21" s="47"/>
      <c r="D21" s="48"/>
      <c r="E21" s="49"/>
      <c r="F21" s="50" t="s">
        <v>174</v>
      </c>
      <c r="G21" s="51"/>
      <c r="H21" s="52"/>
      <c r="I21" s="53"/>
      <c r="J21" s="53"/>
      <c r="K21" s="53"/>
      <c r="L21" s="53"/>
      <c r="M21" s="54"/>
      <c r="N21" s="55"/>
      <c r="O21" s="56"/>
      <c r="P21" s="56"/>
      <c r="Q21" s="64"/>
      <c r="R21" s="63"/>
      <c r="S21" s="63"/>
      <c r="T21" s="63"/>
      <c r="U21" s="63"/>
      <c r="V21" s="63"/>
      <c r="W21" s="63"/>
      <c r="X21" s="59"/>
    </row>
    <row r="22" spans="1:24" s="60" customFormat="1">
      <c r="A22" s="46"/>
      <c r="B22" s="46"/>
      <c r="C22" s="47"/>
      <c r="D22" s="48"/>
      <c r="E22" s="49"/>
      <c r="F22" s="50"/>
      <c r="G22" s="51"/>
      <c r="H22" s="52"/>
      <c r="I22" s="53"/>
      <c r="J22" s="53"/>
      <c r="K22" s="53"/>
      <c r="L22" s="53"/>
      <c r="M22" s="54"/>
      <c r="N22" s="55"/>
      <c r="O22" s="56"/>
      <c r="P22" s="56"/>
      <c r="Q22" s="64"/>
      <c r="R22" s="63"/>
      <c r="S22" s="63"/>
      <c r="T22" s="63"/>
      <c r="U22" s="63"/>
      <c r="V22" s="63"/>
      <c r="W22" s="63"/>
      <c r="X22" s="59"/>
    </row>
    <row r="23" spans="1:24" s="60" customFormat="1">
      <c r="A23" s="46"/>
      <c r="B23" s="46"/>
      <c r="C23" s="47"/>
      <c r="D23" s="48" t="s">
        <v>187</v>
      </c>
      <c r="E23" s="49"/>
      <c r="F23" s="50"/>
      <c r="G23" s="51"/>
      <c r="H23" s="52"/>
      <c r="I23" s="53"/>
      <c r="J23" s="53"/>
      <c r="K23" s="53"/>
      <c r="L23" s="53"/>
      <c r="M23" s="54"/>
      <c r="N23" s="55"/>
      <c r="O23" s="56"/>
      <c r="P23" s="56"/>
      <c r="Q23" s="64"/>
      <c r="R23" s="63"/>
      <c r="S23" s="63"/>
      <c r="T23" s="63"/>
      <c r="U23" s="63"/>
      <c r="V23" s="63"/>
      <c r="W23" s="63"/>
      <c r="X23" s="59"/>
    </row>
    <row r="24" spans="1:24" s="60" customFormat="1">
      <c r="A24" s="46"/>
      <c r="B24" s="46"/>
      <c r="C24" s="47"/>
      <c r="D24" s="48"/>
      <c r="E24" s="49"/>
      <c r="F24" s="50"/>
      <c r="G24" s="51"/>
      <c r="H24" s="52"/>
      <c r="I24" s="53"/>
      <c r="J24" s="53"/>
      <c r="K24" s="53"/>
      <c r="L24" s="53"/>
      <c r="M24" s="54"/>
      <c r="N24" s="55"/>
      <c r="O24" s="56"/>
      <c r="P24" s="56"/>
      <c r="Q24" s="64"/>
      <c r="R24" s="63"/>
      <c r="S24" s="63"/>
      <c r="T24" s="63"/>
      <c r="U24" s="63"/>
      <c r="V24" s="63"/>
      <c r="W24" s="63"/>
      <c r="X24" s="59"/>
    </row>
    <row r="25" spans="1:24" s="60" customFormat="1" ht="13.8" thickBot="1">
      <c r="A25" s="46"/>
      <c r="B25" s="46"/>
      <c r="C25" s="47"/>
      <c r="D25" s="65" t="s">
        <v>14</v>
      </c>
      <c r="E25" s="66"/>
      <c r="F25" s="67"/>
      <c r="G25" s="68"/>
      <c r="H25" s="69"/>
      <c r="I25" s="70"/>
      <c r="J25" s="70"/>
      <c r="K25" s="70"/>
      <c r="L25" s="70"/>
      <c r="M25" s="71"/>
      <c r="N25" s="72"/>
      <c r="O25" s="73"/>
      <c r="P25" s="73"/>
      <c r="Q25" s="74"/>
      <c r="R25" s="75"/>
      <c r="S25" s="75"/>
      <c r="T25" s="75"/>
      <c r="U25" s="75"/>
      <c r="V25" s="75"/>
      <c r="W25" s="75"/>
      <c r="X25" s="76"/>
    </row>
    <row r="26" spans="1:24">
      <c r="A26" s="20"/>
      <c r="B26" s="20"/>
      <c r="C26" s="20"/>
      <c r="D26" s="20"/>
      <c r="E26" s="20"/>
      <c r="F26" s="20"/>
      <c r="G26" s="20"/>
      <c r="H26" s="20"/>
      <c r="I26" s="20"/>
      <c r="J26" s="20"/>
      <c r="K26" s="20"/>
      <c r="L26" s="20"/>
      <c r="M26" s="20"/>
      <c r="N26" s="20"/>
      <c r="O26" s="20"/>
      <c r="P26" s="20"/>
      <c r="Q26" s="20"/>
      <c r="R26" s="20"/>
      <c r="S26" s="20"/>
      <c r="T26" s="20"/>
      <c r="V26" s="20"/>
      <c r="W26" s="20"/>
      <c r="X26" s="20"/>
    </row>
    <row r="27" spans="1:24">
      <c r="A27" s="77" t="s">
        <v>188</v>
      </c>
      <c r="B27" s="20"/>
      <c r="C27" s="20"/>
      <c r="D27" s="20"/>
      <c r="E27" s="20"/>
      <c r="F27" s="20"/>
      <c r="G27" s="20"/>
      <c r="H27" s="20"/>
      <c r="I27" s="20"/>
      <c r="J27" s="20"/>
      <c r="K27" s="20"/>
      <c r="L27" s="20"/>
      <c r="M27" s="20"/>
      <c r="N27" s="20"/>
      <c r="O27" s="20"/>
      <c r="P27" s="20"/>
      <c r="Q27" s="20"/>
      <c r="R27" s="20"/>
      <c r="S27" s="20"/>
      <c r="T27" s="20"/>
      <c r="V27" s="20"/>
      <c r="W27" s="20"/>
      <c r="X27" s="20"/>
    </row>
    <row r="28" spans="1:24">
      <c r="A28" s="78" t="s">
        <v>189</v>
      </c>
      <c r="B28" s="79"/>
      <c r="C28" s="79"/>
    </row>
  </sheetData>
  <mergeCells count="4">
    <mergeCell ref="E5:G5"/>
    <mergeCell ref="H5:M5"/>
    <mergeCell ref="N5:P5"/>
    <mergeCell ref="Q5:X5"/>
  </mergeCells>
  <pageMargins left="0.25" right="0.25" top="0.75" bottom="0.75" header="0.3" footer="0.3"/>
  <pageSetup paperSize="9" scale="50" orientation="landscape" horizontalDpi="4294967293"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11"/>
  <sheetViews>
    <sheetView view="pageLayout" zoomScaleNormal="100" zoomScaleSheetLayoutView="100" workbookViewId="0">
      <selection activeCell="B6" sqref="B6"/>
    </sheetView>
  </sheetViews>
  <sheetFormatPr defaultColWidth="9.109375" defaultRowHeight="13.2"/>
  <cols>
    <col min="1" max="1" width="30.33203125" style="83" customWidth="1"/>
    <col min="2" max="2" width="45.33203125" style="83" customWidth="1"/>
    <col min="3" max="3" width="12.109375" style="83" customWidth="1"/>
    <col min="4" max="4" width="12" style="83" customWidth="1"/>
    <col min="5" max="5" width="36.109375" style="83" customWidth="1"/>
    <col min="6" max="16384" width="9.109375" style="83"/>
  </cols>
  <sheetData>
    <row r="1" spans="1:5" ht="38.25" customHeight="1">
      <c r="A1" s="325" t="s">
        <v>190</v>
      </c>
      <c r="B1" s="325"/>
      <c r="C1" s="325"/>
      <c r="D1" s="325"/>
      <c r="E1" s="325"/>
    </row>
    <row r="2" spans="1:5" ht="13.8" thickBot="1"/>
    <row r="3" spans="1:5" ht="27" thickBot="1">
      <c r="A3" s="84" t="s">
        <v>191</v>
      </c>
      <c r="B3" s="85" t="s">
        <v>192</v>
      </c>
      <c r="C3" s="85" t="s">
        <v>88</v>
      </c>
      <c r="D3" s="85" t="s">
        <v>193</v>
      </c>
      <c r="E3" s="85" t="s">
        <v>194</v>
      </c>
    </row>
    <row r="4" spans="1:5">
      <c r="A4" s="89"/>
      <c r="B4" s="90"/>
      <c r="C4" s="90"/>
      <c r="D4" s="90"/>
      <c r="E4" s="90"/>
    </row>
    <row r="5" spans="1:5">
      <c r="A5" s="91"/>
      <c r="B5" s="92"/>
      <c r="C5" s="92"/>
      <c r="D5" s="92"/>
      <c r="E5" s="92"/>
    </row>
    <row r="6" spans="1:5">
      <c r="A6" s="91"/>
      <c r="B6" s="92"/>
      <c r="C6" s="92"/>
      <c r="D6" s="92"/>
      <c r="E6" s="92"/>
    </row>
    <row r="7" spans="1:5">
      <c r="A7" s="91"/>
      <c r="B7" s="92"/>
      <c r="C7" s="92"/>
      <c r="D7" s="92"/>
      <c r="E7" s="92"/>
    </row>
    <row r="8" spans="1:5">
      <c r="A8" s="91"/>
      <c r="B8" s="92"/>
      <c r="C8" s="92"/>
      <c r="D8" s="92"/>
      <c r="E8" s="92"/>
    </row>
    <row r="9" spans="1:5">
      <c r="A9" s="91"/>
      <c r="B9" s="92"/>
      <c r="C9" s="92"/>
      <c r="D9" s="92"/>
      <c r="E9" s="92"/>
    </row>
    <row r="10" spans="1:5">
      <c r="A10" s="91"/>
      <c r="B10" s="92"/>
      <c r="C10" s="92"/>
      <c r="D10" s="92"/>
      <c r="E10" s="92"/>
    </row>
    <row r="11" spans="1:5" ht="13.8" thickBot="1">
      <c r="A11" s="93"/>
      <c r="B11" s="94"/>
      <c r="C11" s="94"/>
      <c r="D11" s="94"/>
      <c r="E11" s="94"/>
    </row>
  </sheetData>
  <mergeCells count="1">
    <mergeCell ref="A1:E1"/>
  </mergeCells>
  <pageMargins left="0.7" right="0.7" top="0.75" bottom="0.75" header="0.3" footer="0.3"/>
  <pageSetup paperSize="9" scale="98" fitToHeight="0"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57"/>
  <sheetViews>
    <sheetView showGridLines="0" view="pageLayout" zoomScaleNormal="100" zoomScaleSheetLayoutView="100" workbookViewId="0">
      <selection sqref="A1:C2"/>
    </sheetView>
  </sheetViews>
  <sheetFormatPr defaultColWidth="9.109375" defaultRowHeight="13.2"/>
  <cols>
    <col min="1" max="1" width="54.44140625" style="83" customWidth="1"/>
    <col min="2" max="2" width="16.44140625" style="83" customWidth="1"/>
    <col min="3" max="3" width="17.6640625" style="83" customWidth="1"/>
    <col min="4" max="16384" width="9.109375" style="83"/>
  </cols>
  <sheetData>
    <row r="1" spans="1:7" ht="12.75" customHeight="1">
      <c r="A1" s="326" t="s">
        <v>287</v>
      </c>
      <c r="B1" s="327"/>
      <c r="C1" s="327"/>
      <c r="D1" s="95"/>
      <c r="E1" s="96"/>
      <c r="F1" s="96"/>
      <c r="G1" s="96"/>
    </row>
    <row r="2" spans="1:7" ht="18" customHeight="1">
      <c r="A2" s="327"/>
      <c r="B2" s="327"/>
      <c r="C2" s="327"/>
      <c r="D2" s="95"/>
      <c r="E2" s="96"/>
      <c r="F2" s="96"/>
      <c r="G2" s="96"/>
    </row>
    <row r="4" spans="1:7" ht="24" customHeight="1">
      <c r="A4" s="328" t="s">
        <v>211</v>
      </c>
      <c r="B4" s="330" t="s">
        <v>212</v>
      </c>
      <c r="C4" s="330"/>
    </row>
    <row r="5" spans="1:7" ht="26.4">
      <c r="A5" s="329"/>
      <c r="B5" s="98" t="s">
        <v>195</v>
      </c>
      <c r="C5" s="98" t="s">
        <v>196</v>
      </c>
    </row>
    <row r="6" spans="1:7">
      <c r="A6" s="97"/>
      <c r="B6" s="97"/>
      <c r="C6" s="97"/>
    </row>
    <row r="7" spans="1:7">
      <c r="A7" s="97"/>
      <c r="B7" s="97"/>
      <c r="C7" s="97"/>
    </row>
    <row r="8" spans="1:7">
      <c r="A8" s="97"/>
      <c r="B8" s="97"/>
      <c r="C8" s="97"/>
    </row>
    <row r="9" spans="1:7">
      <c r="A9" s="97"/>
      <c r="B9" s="97"/>
      <c r="C9" s="97"/>
    </row>
    <row r="10" spans="1:7">
      <c r="A10" s="97"/>
      <c r="B10" s="97"/>
      <c r="C10" s="97"/>
    </row>
    <row r="11" spans="1:7">
      <c r="A11" s="97"/>
      <c r="B11" s="97"/>
      <c r="C11" s="97"/>
    </row>
    <row r="12" spans="1:7">
      <c r="A12" s="97"/>
      <c r="B12" s="97"/>
      <c r="C12" s="97"/>
    </row>
    <row r="13" spans="1:7">
      <c r="A13" s="97"/>
      <c r="B13" s="97"/>
      <c r="C13" s="97"/>
    </row>
    <row r="14" spans="1:7">
      <c r="A14" s="97"/>
      <c r="B14" s="97"/>
      <c r="C14" s="97"/>
    </row>
    <row r="15" spans="1:7">
      <c r="A15" s="97"/>
      <c r="B15" s="97"/>
      <c r="C15" s="97"/>
    </row>
    <row r="16" spans="1:7">
      <c r="A16" s="97"/>
      <c r="B16" s="97"/>
      <c r="C16" s="97"/>
    </row>
    <row r="17" spans="1:3">
      <c r="A17" s="97"/>
      <c r="B17" s="97"/>
      <c r="C17" s="97"/>
    </row>
    <row r="18" spans="1:3">
      <c r="A18" s="97"/>
      <c r="B18" s="97"/>
      <c r="C18" s="97"/>
    </row>
    <row r="19" spans="1:3">
      <c r="A19" s="97"/>
      <c r="B19" s="97"/>
      <c r="C19" s="97"/>
    </row>
    <row r="20" spans="1:3">
      <c r="A20" s="97"/>
      <c r="B20" s="97"/>
      <c r="C20" s="97"/>
    </row>
    <row r="21" spans="1:3">
      <c r="A21" s="97"/>
      <c r="B21" s="97"/>
      <c r="C21" s="97"/>
    </row>
    <row r="22" spans="1:3">
      <c r="A22" s="97"/>
      <c r="B22" s="97"/>
      <c r="C22" s="97"/>
    </row>
    <row r="23" spans="1:3">
      <c r="A23" s="97"/>
      <c r="B23" s="97"/>
      <c r="C23" s="97"/>
    </row>
    <row r="24" spans="1:3">
      <c r="A24" s="97"/>
      <c r="B24" s="97"/>
      <c r="C24" s="97"/>
    </row>
    <row r="25" spans="1:3">
      <c r="A25" s="97"/>
      <c r="B25" s="97"/>
      <c r="C25" s="97"/>
    </row>
    <row r="26" spans="1:3">
      <c r="A26" s="97"/>
      <c r="B26" s="97"/>
      <c r="C26" s="97"/>
    </row>
    <row r="27" spans="1:3">
      <c r="A27" s="97"/>
      <c r="B27" s="97"/>
      <c r="C27" s="97"/>
    </row>
    <row r="28" spans="1:3">
      <c r="A28" s="97"/>
      <c r="B28" s="97"/>
      <c r="C28" s="97"/>
    </row>
    <row r="29" spans="1:3">
      <c r="A29" s="97"/>
      <c r="B29" s="97"/>
      <c r="C29" s="97"/>
    </row>
    <row r="30" spans="1:3">
      <c r="A30" s="97"/>
      <c r="B30" s="97"/>
      <c r="C30" s="97"/>
    </row>
    <row r="31" spans="1:3">
      <c r="A31" s="97"/>
      <c r="B31" s="97"/>
      <c r="C31" s="97"/>
    </row>
    <row r="32" spans="1:3">
      <c r="A32" s="97"/>
      <c r="B32" s="97"/>
      <c r="C32" s="97"/>
    </row>
    <row r="33" spans="1:3">
      <c r="A33" s="97"/>
      <c r="B33" s="97"/>
      <c r="C33" s="97"/>
    </row>
    <row r="34" spans="1:3">
      <c r="A34" s="97"/>
      <c r="B34" s="97"/>
      <c r="C34" s="97"/>
    </row>
    <row r="35" spans="1:3">
      <c r="A35" s="95"/>
    </row>
    <row r="36" spans="1:3">
      <c r="A36" s="95"/>
    </row>
    <row r="37" spans="1:3">
      <c r="A37" s="95"/>
    </row>
    <row r="38" spans="1:3">
      <c r="A38" s="95"/>
    </row>
    <row r="39" spans="1:3">
      <c r="A39" s="95"/>
    </row>
    <row r="40" spans="1:3">
      <c r="A40" s="95"/>
    </row>
    <row r="41" spans="1:3">
      <c r="A41" s="95"/>
    </row>
    <row r="42" spans="1:3">
      <c r="A42" s="95"/>
    </row>
    <row r="43" spans="1:3">
      <c r="A43" s="95"/>
    </row>
    <row r="44" spans="1:3">
      <c r="A44" s="95"/>
    </row>
    <row r="45" spans="1:3">
      <c r="A45" s="95"/>
    </row>
    <row r="46" spans="1:3">
      <c r="A46" s="95"/>
    </row>
    <row r="47" spans="1:3">
      <c r="A47" s="95"/>
    </row>
    <row r="48" spans="1:3">
      <c r="A48" s="95"/>
    </row>
    <row r="49" spans="1:1">
      <c r="A49" s="95"/>
    </row>
    <row r="50" spans="1:1">
      <c r="A50" s="95"/>
    </row>
    <row r="51" spans="1:1">
      <c r="A51" s="95"/>
    </row>
    <row r="52" spans="1:1">
      <c r="A52" s="95"/>
    </row>
    <row r="53" spans="1:1">
      <c r="A53" s="95"/>
    </row>
    <row r="54" spans="1:1">
      <c r="A54" s="95"/>
    </row>
    <row r="55" spans="1:1">
      <c r="A55" s="95"/>
    </row>
    <row r="56" spans="1:1">
      <c r="A56" s="95"/>
    </row>
    <row r="57" spans="1:1">
      <c r="A57" s="95"/>
    </row>
  </sheetData>
  <mergeCells count="3">
    <mergeCell ref="A1:C2"/>
    <mergeCell ref="A4:A5"/>
    <mergeCell ref="B4:C4"/>
  </mergeCells>
  <pageMargins left="0.7" right="0.7" top="0.75" bottom="0.75" header="0.3" footer="0.3"/>
  <pageSetup paperSize="9"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2040a0d-65ef-447f-9cf1-6068ce4714c3" xsi:nil="true"/>
    <lcf76f155ced4ddcb4097134ff3c332f xmlns="abae8356-50a1-4764-8c0d-2e0ebdb6f28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45A84C94E2D174AAB02B73EB731EDA3" ma:contentTypeVersion="12" ma:contentTypeDescription="Create a new document." ma:contentTypeScope="" ma:versionID="27217b89564eac8214bb1f8d08e470d3">
  <xsd:schema xmlns:xsd="http://www.w3.org/2001/XMLSchema" xmlns:xs="http://www.w3.org/2001/XMLSchema" xmlns:p="http://schemas.microsoft.com/office/2006/metadata/properties" xmlns:ns2="abae8356-50a1-4764-8c0d-2e0ebdb6f289" xmlns:ns3="62040a0d-65ef-447f-9cf1-6068ce4714c3" targetNamespace="http://schemas.microsoft.com/office/2006/metadata/properties" ma:root="true" ma:fieldsID="37232792acabe342a84913d36154691e" ns2:_="" ns3:_="">
    <xsd:import namespace="abae8356-50a1-4764-8c0d-2e0ebdb6f289"/>
    <xsd:import namespace="62040a0d-65ef-447f-9cf1-6068ce4714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ae8356-50a1-4764-8c0d-2e0ebdb6f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d2ceb00-13a8-43ae-8fd2-1e2370c4ec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040a0d-65ef-447f-9cf1-6068ce4714c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ddd405b-8d32-4f21-be8b-ca41e841e0a1}" ma:internalName="TaxCatchAll" ma:showField="CatchAllData" ma:web="62040a0d-65ef-447f-9cf1-6068ce4714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CA47F4-84CF-4ACF-BA05-262C5D0FFD79}">
  <ds:schemaRefs>
    <ds:schemaRef ds:uri="http://schemas.microsoft.com/office/2006/metadata/properties"/>
    <ds:schemaRef ds:uri="http://schemas.microsoft.com/office/infopath/2007/PartnerControls"/>
    <ds:schemaRef ds:uri="62040a0d-65ef-447f-9cf1-6068ce4714c3"/>
    <ds:schemaRef ds:uri="abae8356-50a1-4764-8c0d-2e0ebdb6f289"/>
  </ds:schemaRefs>
</ds:datastoreItem>
</file>

<file path=customXml/itemProps2.xml><?xml version="1.0" encoding="utf-8"?>
<ds:datastoreItem xmlns:ds="http://schemas.openxmlformats.org/officeDocument/2006/customXml" ds:itemID="{9920691D-5A3F-449A-BABA-61F1E4920DB3}">
  <ds:schemaRefs>
    <ds:schemaRef ds:uri="http://schemas.microsoft.com/sharepoint/v3/contenttype/forms"/>
  </ds:schemaRefs>
</ds:datastoreItem>
</file>

<file path=customXml/itemProps3.xml><?xml version="1.0" encoding="utf-8"?>
<ds:datastoreItem xmlns:ds="http://schemas.openxmlformats.org/officeDocument/2006/customXml" ds:itemID="{0B506CF8-BF7F-4CBB-8690-891A57727F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ae8356-50a1-4764-8c0d-2e0ebdb6f289"/>
    <ds:schemaRef ds:uri="62040a0d-65ef-447f-9cf1-6068ce4714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Knee Prosthesis Fields</vt:lpstr>
      <vt:lpstr>Declarations and Consent</vt:lpstr>
      <vt:lpstr>Product image</vt:lpstr>
      <vt:lpstr>Knee Clinical Data 1</vt:lpstr>
      <vt:lpstr>Product codes</vt:lpstr>
      <vt:lpstr>Rating System</vt:lpstr>
      <vt:lpstr>Basket guidance</vt:lpstr>
      <vt:lpstr>Post Market clinical follow-up</vt:lpstr>
      <vt:lpstr>Implanting Centres</vt:lpstr>
      <vt:lpstr>Guidance notes</vt:lpstr>
      <vt:lpstr>articulating_surface</vt:lpstr>
      <vt:lpstr>brand</vt:lpstr>
      <vt:lpstr>ConstructType</vt:lpstr>
      <vt:lpstr>femur_fix</vt:lpstr>
      <vt:lpstr>femur_type</vt:lpstr>
      <vt:lpstr>patella</vt:lpstr>
      <vt:lpstr>'Declarations and Consent'!Print_Area</vt:lpstr>
      <vt:lpstr>'Knee Clinical Data 1'!Print_Area</vt:lpstr>
      <vt:lpstr>tibia_fix</vt:lpstr>
      <vt:lpstr>tibia_type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Olga Taylor</cp:lastModifiedBy>
  <cp:lastPrinted>2017-09-25T10:24:14Z</cp:lastPrinted>
  <dcterms:created xsi:type="dcterms:W3CDTF">2017-05-03T10:52:38Z</dcterms:created>
  <dcterms:modified xsi:type="dcterms:W3CDTF">2026-02-18T23:22:05Z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41158c-2b72-419a-8904-6eaa65702ef4_Enabled">
    <vt:lpwstr>true</vt:lpwstr>
  </property>
  <property fmtid="{D5CDD505-2E9C-101B-9397-08002B2CF9AE}" pid="3" name="MSIP_Label_8f41158c-2b72-419a-8904-6eaa65702ef4_SetDate">
    <vt:lpwstr>2023-10-02T13:22:54Z</vt:lpwstr>
  </property>
  <property fmtid="{D5CDD505-2E9C-101B-9397-08002B2CF9AE}" pid="4" name="MSIP_Label_8f41158c-2b72-419a-8904-6eaa65702ef4_Method">
    <vt:lpwstr>Privileged</vt:lpwstr>
  </property>
  <property fmtid="{D5CDD505-2E9C-101B-9397-08002B2CF9AE}" pid="5" name="MSIP_Label_8f41158c-2b72-419a-8904-6eaa65702ef4_Name">
    <vt:lpwstr>UNCLASSIFIED</vt:lpwstr>
  </property>
  <property fmtid="{D5CDD505-2E9C-101B-9397-08002B2CF9AE}" pid="6" name="MSIP_Label_8f41158c-2b72-419a-8904-6eaa65702ef4_SiteId">
    <vt:lpwstr>1d23ed27-6f11-4050-874b-7e04ca535809</vt:lpwstr>
  </property>
  <property fmtid="{D5CDD505-2E9C-101B-9397-08002B2CF9AE}" pid="7" name="MSIP_Label_8f41158c-2b72-419a-8904-6eaa65702ef4_ActionId">
    <vt:lpwstr>e75bc959-dd40-47e8-b985-8cb38bbd49e5</vt:lpwstr>
  </property>
  <property fmtid="{D5CDD505-2E9C-101B-9397-08002B2CF9AE}" pid="8" name="MSIP_Label_8f41158c-2b72-419a-8904-6eaa65702ef4_ContentBits">
    <vt:lpwstr>0</vt:lpwstr>
  </property>
  <property fmtid="{D5CDD505-2E9C-101B-9397-08002B2CF9AE}" pid="9" name="ContentTypeId">
    <vt:lpwstr>0x010100F45A84C94E2D174AAB02B73EB731EDA3</vt:lpwstr>
  </property>
  <property fmtid="{D5CDD505-2E9C-101B-9397-08002B2CF9AE}" pid="10" name="MediaServiceImageTags">
    <vt:lpwstr/>
  </property>
</Properties>
</file>